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3020" tabRatio="413"/>
  </bookViews>
  <sheets>
    <sheet name="UKE_36_2016" sheetId="1" r:id="rId1"/>
  </sheets>
  <definedNames>
    <definedName name="Z_14D440E4_F18A_4F78_9989_38C1B133222D_.wvu.Cols" localSheetId="0" hidden="1">UKE_36_2016!#REF!</definedName>
    <definedName name="Z_14D440E4_F18A_4F78_9989_38C1B133222D_.wvu.PrintArea" localSheetId="0" hidden="1">UKE_36_2016!$B$1:$M$213</definedName>
    <definedName name="Z_14D440E4_F18A_4F78_9989_38C1B133222D_.wvu.Rows" localSheetId="0" hidden="1">UKE_36_2016!$325:$1048576,UKE_36_2016!$214:$324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G33" i="1"/>
  <c r="G34" i="1" l="1"/>
  <c r="G21" i="1"/>
  <c r="E130" i="1" l="1"/>
  <c r="G30" i="1" l="1"/>
  <c r="F32" i="1" l="1"/>
  <c r="G32" i="1" l="1"/>
  <c r="H40" i="1" l="1"/>
  <c r="E210" i="1" l="1"/>
  <c r="F130" i="1" l="1"/>
  <c r="J32" i="1"/>
  <c r="E125" i="1" l="1"/>
  <c r="E124" i="1" s="1"/>
  <c r="H60" i="1" l="1"/>
  <c r="H99" i="1" l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I30" i="1"/>
  <c r="I25" i="1" s="1"/>
  <c r="I34" i="1" l="1"/>
  <c r="I32" i="1" s="1"/>
  <c r="I24" i="1" s="1"/>
  <c r="I40" i="1" s="1"/>
  <c r="F25" i="1"/>
  <c r="F84" i="1" l="1"/>
  <c r="F88" i="1" l="1"/>
  <c r="G88" i="1"/>
  <c r="G157" i="1" l="1"/>
  <c r="H130" i="1" l="1"/>
  <c r="F21" i="1" l="1"/>
  <c r="H210" i="1" l="1"/>
  <c r="F210" i="1" l="1"/>
  <c r="E185" i="1"/>
  <c r="F185" i="1"/>
  <c r="H185" i="1" l="1"/>
  <c r="H66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G40" i="1" s="1"/>
  <c r="J21" i="1"/>
  <c r="D21" i="1"/>
  <c r="D14" i="1"/>
  <c r="I100" i="1" l="1"/>
  <c r="H138" i="1"/>
  <c r="G177" i="1"/>
  <c r="G188" i="1" s="1"/>
  <c r="D124" i="1"/>
  <c r="D138" i="1" s="1"/>
  <c r="D100" i="1"/>
  <c r="G160" i="1"/>
  <c r="D24" i="1"/>
  <c r="D40" i="1" s="1"/>
  <c r="G119" i="1"/>
  <c r="J24" i="1"/>
  <c r="J40" i="1" s="1"/>
  <c r="G125" i="1"/>
  <c r="F124" i="1"/>
  <c r="F138" i="1" s="1"/>
  <c r="G124" i="1" l="1"/>
  <c r="G138" i="1" s="1"/>
  <c r="E138" i="1" l="1"/>
  <c r="F24" i="1" l="1"/>
  <c r="F40" i="1" s="1"/>
</calcChain>
</file>

<file path=xl/sharedStrings.xml><?xml version="1.0" encoding="utf-8"?>
<sst xmlns="http://schemas.openxmlformats.org/spreadsheetml/2006/main" count="226" uniqueCount="109">
  <si>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</si>
  <si>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</si>
  <si>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</si>
  <si>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</si>
  <si>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</si>
  <si>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</si>
  <si>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</si>
  <si>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</si>
  <si>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</si>
  <si>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</si>
  <si>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</si>
  <si>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</si>
  <si>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</si>
  <si>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</si>
  <si>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</si>
  <si>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</si>
  <si>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</si>
  <si>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</si>
  <si>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</si>
  <si>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</si>
  <si>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</si>
  <si>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</si>
  <si>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</si>
  <si>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</si>
  <si>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</si>
  <si>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</si>
  <si>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</si>
  <si>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</si>
  <si>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</si>
  <si>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</si>
  <si>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</si>
  <si>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</si>
  <si>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</si>
  <si>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</si>
  <si>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</si>
  <si>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</si>
  <si>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</si>
  <si>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</si>
  <si>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</si>
  <si>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</si>
  <si>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</si>
  <si>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</si>
  <si>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</si>
  <si>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</si>
  <si>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</si>
  <si>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</si>
  <si>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</si>
  <si>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</si>
  <si>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</si>
  <si>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</si>
  <si>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</si>
  <si>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</si>
  <si>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</si>
  <si>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</si>
  <si>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</si>
  <si>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</si>
  <si>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</si>
  <si>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</si>
  <si>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</si>
  <si>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</si>
  <si>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</si>
  <si>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</si>
  <si>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</si>
  <si>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</si>
  <si>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</si>
  <si>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</si>
  <si>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</si>
  <si>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</si>
  <si>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</si>
  <si>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</si>
  <si>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</si>
  <si>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</si>
  <si>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</si>
  <si>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</si>
  <si>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</si>
  <si>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</si>
  <si>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</si>
  <si>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</si>
  <si>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</si>
  <si>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</si>
  <si>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</si>
  <si>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</si>
  <si>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</si>
  <si>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</si>
  <si>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</si>
  <si>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</si>
  <si>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</si>
  <si>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</si>
  <si>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</si>
  <si>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</si>
  <si>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</si>
  <si>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</si>
  <si>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</si>
  <si>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</si>
  <si>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</si>
  <si>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</si>
  <si>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</si>
  <si>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</si>
  <si>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</si>
  <si>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</si>
  <si>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</si>
  <si>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</si>
  <si>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2</t>
    </r>
  </si>
  <si>
    <t>LANDET KVANTUM UKE 36</t>
  </si>
  <si>
    <t>LANDET KVANTUM T.O.M UKE 36</t>
  </si>
  <si>
    <t>LANDET KVANTUM T.O.M. UKE 36 2015</t>
  </si>
  <si>
    <r>
      <t xml:space="preserve">3 </t>
    </r>
    <r>
      <rPr>
        <sz val="9"/>
        <color theme="1"/>
        <rFont val="Calibri"/>
        <family val="2"/>
      </rPr>
      <t>Registrert rekreasjonsfiske utgjør 1088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</si>
  <si>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379 tonn, men det legges til grunn at hele avsetningen tas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</si>
  <si>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52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</si>
</sst>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0" fontId="8" fillId="4" borderId="31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5" xfId="0" applyNumberFormat="1" applyFont="1" applyFill="1" applyBorder="1" applyAlignment="1">
      <alignment vertical="center" wrapText="1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Normal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361" t="s">
        <v>85</v>
      </c>
      <c r="C2" s="362"/>
      <c r="D2" s="362"/>
      <c r="E2" s="362"/>
      <c r="F2" s="362"/>
      <c r="G2" s="362"/>
      <c r="H2" s="362"/>
      <c r="I2" s="362"/>
      <c r="J2" s="362"/>
      <c r="K2" s="363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83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64"/>
      <c r="C7" s="365"/>
      <c r="D7" s="365"/>
      <c r="E7" s="365"/>
      <c r="F7" s="365"/>
      <c r="G7" s="365"/>
      <c r="H7" s="365"/>
      <c r="I7" s="365"/>
      <c r="J7" s="365"/>
      <c r="K7" s="366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367" t="s">
        <v>2</v>
      </c>
      <c r="D9" s="368"/>
      <c r="E9" s="367" t="s">
        <v>20</v>
      </c>
      <c r="F9" s="368"/>
      <c r="G9" s="367" t="s">
        <v>21</v>
      </c>
      <c r="H9" s="368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70">
        <v>130856</v>
      </c>
      <c r="G10" s="172" t="s">
        <v>26</v>
      </c>
      <c r="H10" s="270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80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3"/>
      <c r="F13" s="264"/>
      <c r="G13" s="174" t="s">
        <v>15</v>
      </c>
      <c r="H13" s="271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175" t="s">
        <v>87</v>
      </c>
      <c r="D15" s="175"/>
      <c r="E15" s="175"/>
      <c r="F15" s="175"/>
      <c r="G15" s="175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86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2"/>
      <c r="D17" s="262"/>
      <c r="E17" s="262"/>
      <c r="F17" s="262"/>
      <c r="G17" s="262"/>
      <c r="H17" s="262"/>
      <c r="I17" s="262"/>
      <c r="J17" s="213"/>
      <c r="K17" s="133"/>
      <c r="L17" s="124"/>
      <c r="M17" s="124"/>
    </row>
    <row r="18" spans="1:13" ht="21.75" customHeight="1" x14ac:dyDescent="0.25">
      <c r="B18" s="369" t="s">
        <v>8</v>
      </c>
      <c r="C18" s="370"/>
      <c r="D18" s="370"/>
      <c r="E18" s="370"/>
      <c r="F18" s="370"/>
      <c r="G18" s="370"/>
      <c r="H18" s="370"/>
      <c r="I18" s="370"/>
      <c r="J18" s="370"/>
      <c r="K18" s="371"/>
      <c r="L18" s="219"/>
      <c r="M18" s="219"/>
    </row>
    <row r="19" spans="1:13" ht="12" customHeight="1" thickBot="1" x14ac:dyDescent="0.3">
      <c r="B19" s="125"/>
      <c r="C19" s="265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209" t="s">
        <v>20</v>
      </c>
      <c r="E20" s="269" t="s">
        <v>97</v>
      </c>
      <c r="F20" s="207" t="s">
        <v>103</v>
      </c>
      <c r="G20" s="207" t="s">
        <v>104</v>
      </c>
      <c r="H20" s="207" t="s">
        <v>98</v>
      </c>
      <c r="I20" s="207" t="s">
        <v>74</v>
      </c>
      <c r="J20" s="208" t="s">
        <v>105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252">
        <f>D23+D22</f>
        <v>130856</v>
      </c>
      <c r="E21" s="250">
        <f>E23+E22</f>
        <v>131808</v>
      </c>
      <c r="F21" s="250">
        <f>F23+F22</f>
        <v>2252.6274000000003</v>
      </c>
      <c r="G21" s="250">
        <f>G22+G23</f>
        <v>77752.308199999999</v>
      </c>
      <c r="H21" s="250"/>
      <c r="I21" s="250">
        <f>I23+I22</f>
        <v>54055.691800000001</v>
      </c>
      <c r="J21" s="257">
        <f>J23+J22</f>
        <v>67959.536800000002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272">
        <v>130106</v>
      </c>
      <c r="E22" s="254">
        <v>131058</v>
      </c>
      <c r="F22" s="254">
        <v>2195.4054000000001</v>
      </c>
      <c r="G22" s="254">
        <v>76884.757599999997</v>
      </c>
      <c r="H22" s="254"/>
      <c r="I22" s="254">
        <f>E22-G22</f>
        <v>54173.242400000003</v>
      </c>
      <c r="J22" s="258">
        <v>66932.693700000003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273">
        <v>750</v>
      </c>
      <c r="E23" s="255">
        <v>750</v>
      </c>
      <c r="F23" s="255">
        <v>57.222000000000001</v>
      </c>
      <c r="G23" s="255">
        <v>867.55060000000003</v>
      </c>
      <c r="H23" s="255"/>
      <c r="I23" s="255">
        <f>E23-G23</f>
        <v>-117.55060000000003</v>
      </c>
      <c r="J23" s="259">
        <v>1026.8431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252">
        <f>D32+D31+D25</f>
        <v>265677</v>
      </c>
      <c r="E24" s="250">
        <f>E32+E31+E25</f>
        <v>259104</v>
      </c>
      <c r="F24" s="250">
        <f>F32+F31+F25</f>
        <v>664.0181</v>
      </c>
      <c r="G24" s="250">
        <f>G25+G31+G32</f>
        <v>229852.80635</v>
      </c>
      <c r="H24" s="250"/>
      <c r="I24" s="250">
        <f>I25+I31+I32</f>
        <v>29251.193649999997</v>
      </c>
      <c r="J24" s="257">
        <f>J25+J31+J32</f>
        <v>244114.14525000003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253">
        <f>D26+D27+D28+D29+D30</f>
        <v>206395</v>
      </c>
      <c r="E25" s="251">
        <f>E26+E27+E28+E29+E30</f>
        <v>200195</v>
      </c>
      <c r="F25" s="251">
        <f>F26+F27+F28+F29</f>
        <v>505.904</v>
      </c>
      <c r="G25" s="251">
        <f>G26+G27+G28+G29</f>
        <v>184521.60814999999</v>
      </c>
      <c r="H25" s="251"/>
      <c r="I25" s="251">
        <f>I26+I27+I28+I29+I30</f>
        <v>15673.39185</v>
      </c>
      <c r="J25" s="260">
        <f>J26+J27+J28+J29+J30</f>
        <v>202377.75045000002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267">
        <v>52313</v>
      </c>
      <c r="E26" s="246">
        <v>46287</v>
      </c>
      <c r="F26" s="246">
        <v>68.206100000000006</v>
      </c>
      <c r="G26" s="246">
        <v>47908.482100000001</v>
      </c>
      <c r="H26" s="246">
        <v>1065</v>
      </c>
      <c r="I26" s="246">
        <f>E26-G26+H26</f>
        <v>-556.48210000000108</v>
      </c>
      <c r="J26" s="248">
        <v>62260.995699999999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267">
        <v>50250</v>
      </c>
      <c r="E27" s="246">
        <v>49199</v>
      </c>
      <c r="F27" s="246">
        <v>69.443200000000004</v>
      </c>
      <c r="G27" s="246">
        <v>49672.841500000002</v>
      </c>
      <c r="H27" s="246">
        <v>1486</v>
      </c>
      <c r="I27" s="246">
        <f>E27-G27+H27</f>
        <v>1012.1584999999977</v>
      </c>
      <c r="J27" s="248">
        <v>53629.421699999999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267">
        <v>51915</v>
      </c>
      <c r="E28" s="246">
        <v>54568</v>
      </c>
      <c r="F28" s="246">
        <v>289.8897</v>
      </c>
      <c r="G28" s="246">
        <v>50614.731449999999</v>
      </c>
      <c r="H28" s="246">
        <v>2632</v>
      </c>
      <c r="I28" s="246">
        <f>E28-G28+H28</f>
        <v>6585.2685500000007</v>
      </c>
      <c r="J28" s="248">
        <v>51152.291250000002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267">
        <v>34717</v>
      </c>
      <c r="E29" s="246">
        <v>34829</v>
      </c>
      <c r="F29" s="246">
        <v>78.364999999999995</v>
      </c>
      <c r="G29" s="246">
        <v>36325.553099999997</v>
      </c>
      <c r="H29" s="246">
        <v>1699</v>
      </c>
      <c r="I29" s="246">
        <f>E29-G29+H29</f>
        <v>202.44690000000264</v>
      </c>
      <c r="J29" s="248">
        <v>35335.041799999999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267">
        <v>17200</v>
      </c>
      <c r="E30" s="246">
        <v>15312</v>
      </c>
      <c r="F30" s="246">
        <v>342</v>
      </c>
      <c r="G30" s="246">
        <f>H26+H27+H28+H29</f>
        <v>6882</v>
      </c>
      <c r="H30" s="246"/>
      <c r="I30" s="246">
        <f>E30-G30</f>
        <v>8430</v>
      </c>
      <c r="J30" s="248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253">
        <v>34033</v>
      </c>
      <c r="E31" s="251">
        <v>33876</v>
      </c>
      <c r="F31" s="251">
        <v>125.10639999999999</v>
      </c>
      <c r="G31" s="251">
        <v>18155.594000000001</v>
      </c>
      <c r="H31" s="251"/>
      <c r="I31" s="251">
        <f>E31-G31</f>
        <v>15720.405999999999</v>
      </c>
      <c r="J31" s="260">
        <v>15417.0934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253">
        <f>D33+D34</f>
        <v>25249</v>
      </c>
      <c r="E32" s="251">
        <f>E33+E34</f>
        <v>25033</v>
      </c>
      <c r="F32" s="251">
        <f>F33</f>
        <v>33.0077</v>
      </c>
      <c r="G32" s="251">
        <f>G33</f>
        <v>27175.604200000002</v>
      </c>
      <c r="H32" s="251"/>
      <c r="I32" s="251">
        <f>I33+I34</f>
        <v>-2142.6042000000016</v>
      </c>
      <c r="J32" s="260">
        <f>J33</f>
        <v>26319.3014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267">
        <v>23149</v>
      </c>
      <c r="E33" s="246">
        <v>22933</v>
      </c>
      <c r="F33" s="246">
        <f>40.0077-F37</f>
        <v>33.0077</v>
      </c>
      <c r="G33" s="246">
        <f>29590.6042-G37</f>
        <v>27175.604200000002</v>
      </c>
      <c r="H33" s="246">
        <v>801</v>
      </c>
      <c r="I33" s="246">
        <f>E33-G33+H33</f>
        <v>-3441.6042000000016</v>
      </c>
      <c r="J33" s="248">
        <v>26319.3014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268">
        <v>2100</v>
      </c>
      <c r="E34" s="256">
        <v>2100</v>
      </c>
      <c r="F34" s="256">
        <v>33</v>
      </c>
      <c r="G34" s="256">
        <f>H33</f>
        <v>801</v>
      </c>
      <c r="H34" s="256"/>
      <c r="I34" s="256">
        <f t="shared" ref="I34:I39" si="0">E34-G34</f>
        <v>1299</v>
      </c>
      <c r="J34" s="356"/>
      <c r="K34" s="134"/>
      <c r="L34" s="163"/>
      <c r="M34" s="163"/>
    </row>
    <row r="35" spans="1:13" ht="15.75" customHeight="1" thickBot="1" x14ac:dyDescent="0.3">
      <c r="B35" s="125"/>
      <c r="C35" s="186" t="s">
        <v>80</v>
      </c>
      <c r="D35" s="242">
        <v>4000</v>
      </c>
      <c r="E35" s="247">
        <v>4000</v>
      </c>
      <c r="F35" s="247"/>
      <c r="G35" s="247">
        <v>3297.1520500000001</v>
      </c>
      <c r="H35" s="247"/>
      <c r="I35" s="247">
        <f t="shared" si="0"/>
        <v>702.84794999999986</v>
      </c>
      <c r="J35" s="249">
        <v>2873.7114499999998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242">
        <v>707</v>
      </c>
      <c r="E36" s="247">
        <v>707</v>
      </c>
      <c r="F36" s="247">
        <v>5.9180000000000001</v>
      </c>
      <c r="G36" s="247">
        <v>383.75540000000001</v>
      </c>
      <c r="H36" s="247"/>
      <c r="I36" s="247">
        <f t="shared" si="0"/>
        <v>323.24459999999999</v>
      </c>
      <c r="J36" s="249">
        <v>247.5316</v>
      </c>
      <c r="K36" s="134"/>
      <c r="L36" s="163"/>
      <c r="M36" s="163"/>
    </row>
    <row r="37" spans="1:13" ht="17.25" customHeight="1" thickBot="1" x14ac:dyDescent="0.3">
      <c r="B37" s="125"/>
      <c r="C37" s="186" t="s">
        <v>81</v>
      </c>
      <c r="D37" s="242">
        <v>3000</v>
      </c>
      <c r="E37" s="247">
        <v>3000</v>
      </c>
      <c r="F37" s="247">
        <v>7</v>
      </c>
      <c r="G37" s="247">
        <v>2415</v>
      </c>
      <c r="H37" s="247"/>
      <c r="I37" s="247">
        <f t="shared" si="0"/>
        <v>585</v>
      </c>
      <c r="J37" s="249"/>
      <c r="K37" s="134"/>
      <c r="L37" s="163"/>
      <c r="M37" s="163"/>
    </row>
    <row r="38" spans="1:13" ht="17.25" customHeight="1" thickBot="1" x14ac:dyDescent="0.3">
      <c r="B38" s="125"/>
      <c r="C38" s="186" t="s">
        <v>82</v>
      </c>
      <c r="D38" s="242">
        <v>7000</v>
      </c>
      <c r="E38" s="247">
        <v>7000</v>
      </c>
      <c r="F38" s="247">
        <v>5.319</v>
      </c>
      <c r="G38" s="247">
        <v>7000</v>
      </c>
      <c r="H38" s="247"/>
      <c r="I38" s="247">
        <f t="shared" si="0"/>
        <v>0</v>
      </c>
      <c r="J38" s="24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242"/>
      <c r="E39" s="247"/>
      <c r="F39" s="247">
        <v>2.5299999999992906</v>
      </c>
      <c r="G39" s="247">
        <v>540.76469999999972</v>
      </c>
      <c r="H39" s="247"/>
      <c r="I39" s="247">
        <f t="shared" si="0"/>
        <v>-540.76469999999972</v>
      </c>
      <c r="J39" s="249">
        <v>559.08829999994487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199">
        <f>D21+D24+D35+D36+D37+D38+D39</f>
        <v>411240</v>
      </c>
      <c r="E40" s="210">
        <f>E21+E24+E35+E36+E37+E38+E39</f>
        <v>405619</v>
      </c>
      <c r="F40" s="210">
        <f>F21+F24+F35+F36+F37+F38+F39</f>
        <v>2937.4124999999999</v>
      </c>
      <c r="G40" s="210">
        <f>G21+G24+G35+G36+G37+G38+G39</f>
        <v>321241.7867</v>
      </c>
      <c r="H40" s="210">
        <f>H26+H27+H28+H29+H33</f>
        <v>7683</v>
      </c>
      <c r="I40" s="210">
        <f>I21+I24+I35+I36+I37+I38+I39</f>
        <v>84377.213300000003</v>
      </c>
      <c r="J40" s="222">
        <f>J21+J24+J35+J36+J37+J38+J39</f>
        <v>322754.0134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100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106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64" t="s">
        <v>1</v>
      </c>
      <c r="C47" s="365"/>
      <c r="D47" s="365"/>
      <c r="E47" s="365"/>
      <c r="F47" s="365"/>
      <c r="G47" s="365"/>
      <c r="H47" s="365"/>
      <c r="I47" s="365"/>
      <c r="J47" s="365"/>
      <c r="K47" s="366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84" t="s">
        <v>2</v>
      </c>
      <c r="D49" s="385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4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4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4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4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5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369" t="s">
        <v>8</v>
      </c>
      <c r="C55" s="370"/>
      <c r="D55" s="370"/>
      <c r="E55" s="370"/>
      <c r="F55" s="370"/>
      <c r="G55" s="370"/>
      <c r="H55" s="370"/>
      <c r="I55" s="370"/>
      <c r="J55" s="370"/>
      <c r="K55" s="371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36</v>
      </c>
      <c r="F56" s="207" t="str">
        <f>G20</f>
        <v>LANDET KVANTUM T.O.M UKE 36</v>
      </c>
      <c r="G56" s="207" t="str">
        <f>I20</f>
        <v>RESTKVOTER</v>
      </c>
      <c r="H56" s="208" t="str">
        <f>J20</f>
        <v>LANDET KVANTUM T.O.M. UKE 36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376"/>
      <c r="E57" s="357">
        <v>29.842500000000001</v>
      </c>
      <c r="F57" s="357">
        <v>1160.8416</v>
      </c>
      <c r="G57" s="381"/>
      <c r="H57" s="359">
        <v>994.44839999999999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377"/>
      <c r="E58" s="357">
        <v>10.842000000000001</v>
      </c>
      <c r="F58" s="357">
        <v>975.65859999999998</v>
      </c>
      <c r="G58" s="382"/>
      <c r="H58" s="359">
        <v>769.4194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99</v>
      </c>
      <c r="D59" s="378"/>
      <c r="E59" s="358"/>
      <c r="F59" s="358">
        <v>111.7236</v>
      </c>
      <c r="G59" s="383"/>
      <c r="H59" s="360">
        <v>92.638400000000004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3.6295000000000002</v>
      </c>
      <c r="F60" s="250">
        <f>F61+F62+F63</f>
        <v>6685.6309000000001</v>
      </c>
      <c r="G60" s="250">
        <f>D60-F60</f>
        <v>-85.630900000000111</v>
      </c>
      <c r="H60" s="257">
        <f>H61+H62+H63</f>
        <v>5850.5018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7"/>
      <c r="E61" s="246"/>
      <c r="F61" s="246">
        <v>2728.7629000000002</v>
      </c>
      <c r="G61" s="246"/>
      <c r="H61" s="248">
        <v>2346.7269000000001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7"/>
      <c r="E62" s="246">
        <v>3.6295000000000002</v>
      </c>
      <c r="F62" s="246">
        <v>2657.1994</v>
      </c>
      <c r="G62" s="246"/>
      <c r="H62" s="248">
        <v>2407.7491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8"/>
      <c r="E63" s="256">
        <v>0</v>
      </c>
      <c r="F63" s="256">
        <v>1299.6686</v>
      </c>
      <c r="G63" s="256"/>
      <c r="H63" s="356">
        <v>1096.0257999999999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247">
        <v>19.450900000000001</v>
      </c>
      <c r="G64" s="247">
        <f>D64-F64</f>
        <v>60.549099999999996</v>
      </c>
      <c r="H64" s="249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1">
        <v>0.95530000000000115</v>
      </c>
      <c r="F65" s="261">
        <v>494.02180000000044</v>
      </c>
      <c r="G65" s="261"/>
      <c r="H65" s="335">
        <v>298.22080000000005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214">
        <f>E57+E58+E59+E60+E64+E65</f>
        <v>45.269300000000001</v>
      </c>
      <c r="F66" s="344">
        <f>F57+F58+F59+F60+F64+F65</f>
        <v>9447.3274000000001</v>
      </c>
      <c r="G66" s="214">
        <f>D66-F66</f>
        <v>1757.6725999999999</v>
      </c>
      <c r="H66" s="222">
        <f>H57+H58+H59+H60+H64+H65</f>
        <v>8009.7089999999998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379"/>
      <c r="D67" s="379"/>
      <c r="E67" s="379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64" t="s">
        <v>1</v>
      </c>
      <c r="C72" s="365"/>
      <c r="D72" s="365"/>
      <c r="E72" s="365"/>
      <c r="F72" s="365"/>
      <c r="G72" s="365"/>
      <c r="H72" s="365"/>
      <c r="I72" s="365"/>
      <c r="J72" s="365"/>
      <c r="K72" s="366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367" t="s">
        <v>2</v>
      </c>
      <c r="D74" s="368"/>
      <c r="E74" s="367" t="s">
        <v>20</v>
      </c>
      <c r="F74" s="372"/>
      <c r="G74" s="367" t="s">
        <v>21</v>
      </c>
      <c r="H74" s="368"/>
      <c r="I74" s="163"/>
      <c r="J74" s="163"/>
      <c r="K74" s="121"/>
      <c r="L74" s="142"/>
      <c r="M74" s="142"/>
    </row>
    <row r="75" spans="2:13" ht="15" x14ac:dyDescent="0.25">
      <c r="B75" s="276"/>
      <c r="C75" s="172" t="s">
        <v>31</v>
      </c>
      <c r="D75" s="176">
        <v>118700</v>
      </c>
      <c r="E75" s="277" t="s">
        <v>5</v>
      </c>
      <c r="F75" s="270">
        <v>45610</v>
      </c>
      <c r="G75" s="278" t="s">
        <v>26</v>
      </c>
      <c r="H75" s="270">
        <v>13395</v>
      </c>
      <c r="I75" s="173"/>
      <c r="J75" s="173"/>
      <c r="K75" s="279"/>
      <c r="L75" s="327"/>
      <c r="M75" s="142"/>
    </row>
    <row r="76" spans="2:13" ht="15" x14ac:dyDescent="0.25">
      <c r="B76" s="276"/>
      <c r="C76" s="172" t="s">
        <v>3</v>
      </c>
      <c r="D76" s="176">
        <v>109700</v>
      </c>
      <c r="E76" s="280" t="s">
        <v>6</v>
      </c>
      <c r="F76" s="176">
        <v>74417</v>
      </c>
      <c r="G76" s="278" t="s">
        <v>64</v>
      </c>
      <c r="H76" s="176">
        <v>55069</v>
      </c>
      <c r="I76" s="173"/>
      <c r="J76" s="173"/>
      <c r="K76" s="279"/>
      <c r="L76" s="327"/>
      <c r="M76" s="142"/>
    </row>
    <row r="77" spans="2:13" ht="15.75" thickBot="1" x14ac:dyDescent="0.3">
      <c r="B77" s="276"/>
      <c r="C77" s="172" t="s">
        <v>32</v>
      </c>
      <c r="D77" s="176">
        <v>15600</v>
      </c>
      <c r="E77" s="174"/>
      <c r="F77" s="176"/>
      <c r="G77" s="278" t="s">
        <v>65</v>
      </c>
      <c r="H77" s="176">
        <v>5953</v>
      </c>
      <c r="I77" s="173"/>
      <c r="J77" s="173"/>
      <c r="K77" s="279"/>
      <c r="L77" s="327"/>
      <c r="M77" s="142"/>
    </row>
    <row r="78" spans="2:13" ht="14.1" customHeight="1" thickBot="1" x14ac:dyDescent="0.3">
      <c r="B78" s="276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1"/>
      <c r="L78" s="284"/>
      <c r="M78" s="124"/>
    </row>
    <row r="79" spans="2:13" ht="12" customHeight="1" x14ac:dyDescent="0.25">
      <c r="B79" s="276"/>
      <c r="C79" s="282" t="s">
        <v>88</v>
      </c>
      <c r="D79" s="215"/>
      <c r="E79" s="215"/>
      <c r="F79" s="215"/>
      <c r="G79" s="215"/>
      <c r="H79" s="215"/>
      <c r="I79" s="283"/>
      <c r="J79" s="284"/>
      <c r="K79" s="281"/>
      <c r="L79" s="284"/>
      <c r="M79" s="124"/>
    </row>
    <row r="80" spans="2:13" ht="14.25" customHeight="1" x14ac:dyDescent="0.25">
      <c r="B80" s="276"/>
      <c r="C80" s="380"/>
      <c r="D80" s="380"/>
      <c r="E80" s="380"/>
      <c r="F80" s="380"/>
      <c r="G80" s="380"/>
      <c r="H80" s="380"/>
      <c r="I80" s="283"/>
      <c r="J80" s="284"/>
      <c r="K80" s="281"/>
      <c r="L80" s="284"/>
      <c r="M80" s="124"/>
    </row>
    <row r="81" spans="1:13" ht="6" customHeight="1" thickBot="1" x14ac:dyDescent="0.3">
      <c r="B81" s="276"/>
      <c r="C81" s="380"/>
      <c r="D81" s="380"/>
      <c r="E81" s="380"/>
      <c r="F81" s="380"/>
      <c r="G81" s="380"/>
      <c r="H81" s="380"/>
      <c r="I81" s="284"/>
      <c r="J81" s="284"/>
      <c r="K81" s="281"/>
      <c r="L81" s="284"/>
      <c r="M81" s="124"/>
    </row>
    <row r="82" spans="1:13" ht="14.1" customHeight="1" x14ac:dyDescent="0.25">
      <c r="B82" s="373" t="s">
        <v>8</v>
      </c>
      <c r="C82" s="374"/>
      <c r="D82" s="374"/>
      <c r="E82" s="374"/>
      <c r="F82" s="374"/>
      <c r="G82" s="374"/>
      <c r="H82" s="374"/>
      <c r="I82" s="374"/>
      <c r="J82" s="374"/>
      <c r="K82" s="375"/>
      <c r="L82" s="328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209" t="s">
        <v>20</v>
      </c>
      <c r="E84" s="207" t="s">
        <v>97</v>
      </c>
      <c r="F84" s="207" t="str">
        <f>F20</f>
        <v>LANDET KVANTUM UKE 36</v>
      </c>
      <c r="G84" s="207" t="str">
        <f>G20</f>
        <v>LANDET KVANTUM T.O.M UKE 36</v>
      </c>
      <c r="H84" s="207" t="str">
        <f>I20</f>
        <v>RESTKVOTER</v>
      </c>
      <c r="I84" s="208" t="str">
        <f>J20</f>
        <v>LANDET KVANTUM T.O.M. UKE 36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5" t="s">
        <v>16</v>
      </c>
      <c r="D85" s="252">
        <f>D87+D86</f>
        <v>44850</v>
      </c>
      <c r="E85" s="250">
        <f>E87+E86</f>
        <v>50182</v>
      </c>
      <c r="F85" s="250">
        <f>F87+F86</f>
        <v>148.11969999999999</v>
      </c>
      <c r="G85" s="250">
        <f>G86+G87</f>
        <v>37035.924200000001</v>
      </c>
      <c r="H85" s="250">
        <f>H86+H87</f>
        <v>13146.075799999999</v>
      </c>
      <c r="I85" s="257">
        <f>I86+I87</f>
        <v>23140.723000000002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272">
        <v>44100</v>
      </c>
      <c r="E86" s="254">
        <v>49432</v>
      </c>
      <c r="F86" s="254">
        <v>148.11969999999999</v>
      </c>
      <c r="G86" s="254">
        <v>36757.594400000002</v>
      </c>
      <c r="H86" s="254">
        <f>E86-G86</f>
        <v>12674.405599999998</v>
      </c>
      <c r="I86" s="258">
        <v>22498.483100000001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273">
        <v>750</v>
      </c>
      <c r="E87" s="255">
        <v>750</v>
      </c>
      <c r="F87" s="255"/>
      <c r="G87" s="255">
        <v>278.32979999999998</v>
      </c>
      <c r="H87" s="255">
        <f>E87-G87</f>
        <v>471.67020000000002</v>
      </c>
      <c r="I87" s="259">
        <v>642.23990000000003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286">
        <f t="shared" ref="D88:I88" si="1">D89+D95+D96</f>
        <v>73177</v>
      </c>
      <c r="E88" s="287">
        <f t="shared" si="1"/>
        <v>78334</v>
      </c>
      <c r="F88" s="287">
        <f t="shared" si="1"/>
        <v>572.52810000000011</v>
      </c>
      <c r="G88" s="287">
        <f t="shared" si="1"/>
        <v>47813.678399999997</v>
      </c>
      <c r="H88" s="287">
        <f>H89+H95+H96</f>
        <v>30520.321599999999</v>
      </c>
      <c r="I88" s="329">
        <f t="shared" si="1"/>
        <v>39088.809099999999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253">
        <f>D90+D91+D92+D93+D94</f>
        <v>54151</v>
      </c>
      <c r="E89" s="251">
        <f>E90+E91+E92+E93+E94</f>
        <v>58216</v>
      </c>
      <c r="F89" s="251">
        <f>F90+F91+F92+F93+F94</f>
        <v>523.46350000000007</v>
      </c>
      <c r="G89" s="251">
        <f>G90+G91+G92+G93+G94</f>
        <v>38487.3796</v>
      </c>
      <c r="H89" s="251">
        <f>H90+H91+H92+H93+H94</f>
        <v>19728.6204</v>
      </c>
      <c r="I89" s="260">
        <f>I90+I91+I92+I93</f>
        <v>31295.640299999999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267">
        <v>13579</v>
      </c>
      <c r="E90" s="246">
        <v>15166</v>
      </c>
      <c r="F90" s="246">
        <v>121.5933</v>
      </c>
      <c r="G90" s="246">
        <v>5842.5636999999997</v>
      </c>
      <c r="H90" s="246">
        <f t="shared" ref="H90:H99" si="2">E90-G90</f>
        <v>9323.4363000000012</v>
      </c>
      <c r="I90" s="248">
        <v>6404.6535999999996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267">
        <v>12519</v>
      </c>
      <c r="E91" s="246">
        <v>12555</v>
      </c>
      <c r="F91" s="246">
        <v>90.9983</v>
      </c>
      <c r="G91" s="246">
        <v>9920.3271000000004</v>
      </c>
      <c r="H91" s="246">
        <f t="shared" si="2"/>
        <v>2634.6728999999996</v>
      </c>
      <c r="I91" s="248">
        <v>9264.8112000000001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267">
        <v>14204</v>
      </c>
      <c r="E92" s="246">
        <v>15865</v>
      </c>
      <c r="F92" s="246">
        <v>147.8177</v>
      </c>
      <c r="G92" s="246">
        <v>11871.0198</v>
      </c>
      <c r="H92" s="246">
        <f t="shared" si="2"/>
        <v>3993.9802</v>
      </c>
      <c r="I92" s="248">
        <v>9643.5751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267">
        <v>7849</v>
      </c>
      <c r="E93" s="246">
        <v>8630</v>
      </c>
      <c r="F93" s="246">
        <v>163.05420000000001</v>
      </c>
      <c r="G93" s="246">
        <v>10853.468999999999</v>
      </c>
      <c r="H93" s="246">
        <f t="shared" si="2"/>
        <v>-2223.4689999999991</v>
      </c>
      <c r="I93" s="248">
        <v>5982.6004000000003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102</v>
      </c>
      <c r="D94" s="267">
        <v>6000</v>
      </c>
      <c r="E94" s="246">
        <v>6000</v>
      </c>
      <c r="F94" s="246"/>
      <c r="G94" s="246"/>
      <c r="H94" s="246">
        <f t="shared" si="2"/>
        <v>6000</v>
      </c>
      <c r="I94" s="248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253">
        <v>13172</v>
      </c>
      <c r="E95" s="251">
        <v>13660</v>
      </c>
      <c r="F95" s="251">
        <v>4.7426000000000004</v>
      </c>
      <c r="G95" s="251">
        <v>7187.4398000000001</v>
      </c>
      <c r="H95" s="251">
        <f t="shared" si="2"/>
        <v>6472.5601999999999</v>
      </c>
      <c r="I95" s="260">
        <v>4694.7312000000002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8" t="s">
        <v>65</v>
      </c>
      <c r="D96" s="289">
        <v>5854</v>
      </c>
      <c r="E96" s="290">
        <v>6458</v>
      </c>
      <c r="F96" s="290">
        <v>44.322000000000003</v>
      </c>
      <c r="G96" s="290">
        <v>2138.8589999999999</v>
      </c>
      <c r="H96" s="290">
        <f t="shared" si="2"/>
        <v>4319.1409999999996</v>
      </c>
      <c r="I96" s="301">
        <v>3098.4376000000002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242">
        <v>373</v>
      </c>
      <c r="E97" s="247">
        <v>373</v>
      </c>
      <c r="F97" s="247"/>
      <c r="G97" s="247">
        <v>25.142399999999999</v>
      </c>
      <c r="H97" s="247">
        <f t="shared" si="2"/>
        <v>347.85759999999999</v>
      </c>
      <c r="I97" s="249">
        <v>35.126600000000003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82</v>
      </c>
      <c r="D98" s="242">
        <v>300</v>
      </c>
      <c r="E98" s="247">
        <v>300</v>
      </c>
      <c r="F98" s="247">
        <v>0.89410000000000001</v>
      </c>
      <c r="G98" s="247">
        <v>300</v>
      </c>
      <c r="H98" s="247">
        <f t="shared" si="2"/>
        <v>0</v>
      </c>
      <c r="I98" s="24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91" t="s">
        <v>14</v>
      </c>
      <c r="D99" s="242"/>
      <c r="E99" s="247"/>
      <c r="F99" s="247">
        <v>3.4409999999999172</v>
      </c>
      <c r="G99" s="247">
        <v>69.130399999994552</v>
      </c>
      <c r="H99" s="247">
        <f t="shared" si="2"/>
        <v>-69.130399999994552</v>
      </c>
      <c r="I99" s="249">
        <v>49.726700000006531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199">
        <f t="shared" ref="D100:G100" si="3">D85+D88+D97+D98+D99</f>
        <v>118700</v>
      </c>
      <c r="E100" s="344">
        <f t="shared" si="3"/>
        <v>129189</v>
      </c>
      <c r="F100" s="237">
        <f t="shared" si="3"/>
        <v>724.98289999999997</v>
      </c>
      <c r="G100" s="237">
        <f t="shared" si="3"/>
        <v>85243.87539999999</v>
      </c>
      <c r="H100" s="237">
        <f>H85+H88+H97+H98+H99</f>
        <v>43945.12460000001</v>
      </c>
      <c r="I100" s="211">
        <f>I85+I88+I97+I98+I99</f>
        <v>62614.385400000006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101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5" t="s">
        <v>108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364" t="s">
        <v>1</v>
      </c>
      <c r="C107" s="365"/>
      <c r="D107" s="365"/>
      <c r="E107" s="365"/>
      <c r="F107" s="365"/>
      <c r="G107" s="365"/>
      <c r="H107" s="365"/>
      <c r="I107" s="365"/>
      <c r="J107" s="365"/>
      <c r="K107" s="366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367" t="s">
        <v>2</v>
      </c>
      <c r="D109" s="368"/>
      <c r="E109" s="367" t="s">
        <v>20</v>
      </c>
      <c r="F109" s="368"/>
      <c r="G109" s="367" t="s">
        <v>21</v>
      </c>
      <c r="H109" s="368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70">
        <v>44900</v>
      </c>
      <c r="G110" s="172" t="s">
        <v>26</v>
      </c>
      <c r="H110" s="270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89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369" t="s">
        <v>8</v>
      </c>
      <c r="C116" s="370"/>
      <c r="D116" s="370"/>
      <c r="E116" s="370"/>
      <c r="F116" s="370"/>
      <c r="G116" s="370"/>
      <c r="H116" s="370"/>
      <c r="I116" s="370"/>
      <c r="J116" s="370"/>
      <c r="K116" s="371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36</v>
      </c>
      <c r="F118" s="207" t="str">
        <f>G20</f>
        <v>LANDET KVANTUM T.O.M UKE 36</v>
      </c>
      <c r="G118" s="207" t="str">
        <f>I20</f>
        <v>RESTKVOTER</v>
      </c>
      <c r="H118" s="208" t="str">
        <f>J20</f>
        <v>LANDET KVANTUM T.O.M. UKE 36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92" t="s">
        <v>16</v>
      </c>
      <c r="D119" s="252">
        <f>D120+D121+D122</f>
        <v>44900</v>
      </c>
      <c r="E119" s="250">
        <f>E120+E121+E122</f>
        <v>422.77960000000002</v>
      </c>
      <c r="F119" s="250">
        <f>F120+F121+F122</f>
        <v>24969.9149</v>
      </c>
      <c r="G119" s="250">
        <f>G120+G121+G122</f>
        <v>19930.0851</v>
      </c>
      <c r="H119" s="257">
        <f>H120+H121+H122</f>
        <v>33178.489199999996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3" t="s">
        <v>12</v>
      </c>
      <c r="D120" s="272">
        <v>35920</v>
      </c>
      <c r="E120" s="254">
        <v>422.77960000000002</v>
      </c>
      <c r="F120" s="254">
        <v>20963.2179</v>
      </c>
      <c r="G120" s="254">
        <f>D120-F120</f>
        <v>14956.7821</v>
      </c>
      <c r="H120" s="258">
        <v>28521.520199999999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3" t="s">
        <v>11</v>
      </c>
      <c r="D121" s="272">
        <v>8480</v>
      </c>
      <c r="E121" s="254"/>
      <c r="F121" s="254">
        <v>4006.6970000000001</v>
      </c>
      <c r="G121" s="254">
        <f>D121-F121</f>
        <v>4473.3029999999999</v>
      </c>
      <c r="H121" s="258">
        <v>4656.9690000000001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4" t="s">
        <v>43</v>
      </c>
      <c r="D122" s="273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5" t="s">
        <v>42</v>
      </c>
      <c r="D123" s="331">
        <v>30337</v>
      </c>
      <c r="E123" s="336">
        <v>1065.5920000000001</v>
      </c>
      <c r="F123" s="336">
        <v>25486.803599999999</v>
      </c>
      <c r="G123" s="336">
        <f>D123-F123</f>
        <v>4850.1964000000007</v>
      </c>
      <c r="H123" s="340">
        <v>28023.4211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6" t="s">
        <v>17</v>
      </c>
      <c r="D124" s="242">
        <f>D125+D130+D133</f>
        <v>46113</v>
      </c>
      <c r="E124" s="247">
        <f>E125+E130+E133</f>
        <v>737.73919999999998</v>
      </c>
      <c r="F124" s="247">
        <f>F133+F130+F125</f>
        <v>38199.057800000002</v>
      </c>
      <c r="G124" s="247">
        <f>D124-F124</f>
        <v>7913.9421999999977</v>
      </c>
      <c r="H124" s="249">
        <f>H125+H130+H133</f>
        <v>33558.076300000001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7" t="s">
        <v>66</v>
      </c>
      <c r="D125" s="332">
        <f>D126+D127+D128+D129</f>
        <v>34585</v>
      </c>
      <c r="E125" s="337">
        <f>E126+E127+E128+E129</f>
        <v>532.83100000000002</v>
      </c>
      <c r="F125" s="337">
        <f>F126+F127+F129+F128</f>
        <v>29483.471100000002</v>
      </c>
      <c r="G125" s="337">
        <f>G126+G127+G128+G129</f>
        <v>5101.5289000000002</v>
      </c>
      <c r="H125" s="341">
        <f>H126+H127+H128+H129</f>
        <v>23936.090600000003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8" t="s">
        <v>22</v>
      </c>
      <c r="D126" s="267">
        <v>9788</v>
      </c>
      <c r="E126" s="246">
        <v>278.37419999999997</v>
      </c>
      <c r="F126" s="246">
        <v>4917.9569000000001</v>
      </c>
      <c r="G126" s="246">
        <f t="shared" ref="G126:G129" si="4">D126-F126</f>
        <v>4870.0430999999999</v>
      </c>
      <c r="H126" s="248">
        <v>3707.0342000000001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8" t="s">
        <v>23</v>
      </c>
      <c r="D127" s="267">
        <v>8992</v>
      </c>
      <c r="E127" s="246">
        <v>81.709699999999998</v>
      </c>
      <c r="F127" s="246">
        <v>7661.4928</v>
      </c>
      <c r="G127" s="246">
        <f t="shared" si="4"/>
        <v>1330.5072</v>
      </c>
      <c r="H127" s="248">
        <v>6740.3615</v>
      </c>
      <c r="I127" s="142" t="s">
        <v>83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8" t="s">
        <v>24</v>
      </c>
      <c r="D128" s="267">
        <v>8957</v>
      </c>
      <c r="E128" s="246">
        <v>88.142899999999997</v>
      </c>
      <c r="F128" s="246">
        <v>9622.6512999999995</v>
      </c>
      <c r="G128" s="246">
        <f t="shared" si="4"/>
        <v>-665.65129999999954</v>
      </c>
      <c r="H128" s="248">
        <v>7287.95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8" t="s">
        <v>25</v>
      </c>
      <c r="D129" s="267">
        <v>6848</v>
      </c>
      <c r="E129" s="246">
        <v>84.604200000000006</v>
      </c>
      <c r="F129" s="246">
        <v>7281.3701000000001</v>
      </c>
      <c r="G129" s="246">
        <f t="shared" si="4"/>
        <v>-433.37010000000009</v>
      </c>
      <c r="H129" s="248">
        <v>6200.7448999999997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299" t="s">
        <v>18</v>
      </c>
      <c r="D130" s="253">
        <f>D131+D132</f>
        <v>5072</v>
      </c>
      <c r="E130" s="251">
        <f>E131+E132</f>
        <v>4.2647000000000004</v>
      </c>
      <c r="F130" s="251">
        <f>F131+F132</f>
        <v>3867.0120999999999</v>
      </c>
      <c r="G130" s="251">
        <f>D130-F130</f>
        <v>1204.9879000000001</v>
      </c>
      <c r="H130" s="260">
        <f>H131+H132</f>
        <v>4716.3335999999999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8" t="s">
        <v>44</v>
      </c>
      <c r="D131" s="333">
        <v>4572</v>
      </c>
      <c r="E131" s="338">
        <v>4.2647000000000004</v>
      </c>
      <c r="F131" s="338">
        <v>3867.0120999999999</v>
      </c>
      <c r="G131" s="338"/>
      <c r="H131" s="342">
        <v>4716.3335999999999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8" t="s">
        <v>45</v>
      </c>
      <c r="D132" s="333">
        <v>500</v>
      </c>
      <c r="E132" s="338"/>
      <c r="F132" s="338"/>
      <c r="G132" s="338"/>
      <c r="H132" s="342"/>
      <c r="I132" s="41"/>
      <c r="J132" s="41"/>
      <c r="K132" s="134"/>
      <c r="L132" s="163"/>
      <c r="M132" s="163"/>
    </row>
    <row r="133" spans="2:13" ht="15.75" thickBot="1" x14ac:dyDescent="0.3">
      <c r="B133" s="9"/>
      <c r="C133" s="300" t="s">
        <v>65</v>
      </c>
      <c r="D133" s="289">
        <v>6456</v>
      </c>
      <c r="E133" s="290">
        <v>200.64349999999999</v>
      </c>
      <c r="F133" s="290">
        <v>4848.5745999999999</v>
      </c>
      <c r="G133" s="290">
        <f>D133-F133</f>
        <v>1607.4254000000001</v>
      </c>
      <c r="H133" s="301">
        <v>4905.6521000000002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302" t="s">
        <v>13</v>
      </c>
      <c r="D134" s="334">
        <v>250</v>
      </c>
      <c r="E134" s="339"/>
      <c r="F134" s="339">
        <v>5.2873999999999999</v>
      </c>
      <c r="G134" s="339">
        <f>D134-F134</f>
        <v>244.71260000000001</v>
      </c>
      <c r="H134" s="343">
        <v>4.3442999999999996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6" t="s">
        <v>73</v>
      </c>
      <c r="D135" s="242">
        <v>2000</v>
      </c>
      <c r="E135" s="247">
        <v>8.4235000000000007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6" t="s">
        <v>46</v>
      </c>
      <c r="D136" s="242">
        <v>350</v>
      </c>
      <c r="E136" s="247"/>
      <c r="F136" s="247">
        <v>170.227</v>
      </c>
      <c r="G136" s="247">
        <f>D136-F136</f>
        <v>179.773</v>
      </c>
      <c r="H136" s="249">
        <v>22.756</v>
      </c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1">
        <v>5.1710999999995693</v>
      </c>
      <c r="F137" s="261">
        <v>153.03500000001804</v>
      </c>
      <c r="G137" s="261">
        <f>D137-F137</f>
        <v>-153.03500000001804</v>
      </c>
      <c r="H137" s="335">
        <v>197.35919999999169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2239.7053999999998</v>
      </c>
      <c r="F138" s="214">
        <f>F119+F123+F124+F134+F135+F136+F137</f>
        <v>90984.325700000016</v>
      </c>
      <c r="G138" s="214">
        <f>G119+G123+G124+G134+G135+G136+G137</f>
        <v>32965.674299999984</v>
      </c>
      <c r="H138" s="222">
        <f>H119+H123+H124+H134+H135+H136+H137</f>
        <v>96984.446099999986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107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77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84" t="s">
        <v>2</v>
      </c>
      <c r="D147" s="385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3" t="s">
        <v>60</v>
      </c>
      <c r="D148" s="304">
        <v>17600</v>
      </c>
      <c r="E148" s="305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6" t="s">
        <v>91</v>
      </c>
      <c r="D149" s="307">
        <v>8400</v>
      </c>
      <c r="E149" s="305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8" t="s">
        <v>92</v>
      </c>
      <c r="D150" s="307">
        <v>4000</v>
      </c>
      <c r="E150" s="305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09" t="s">
        <v>35</v>
      </c>
      <c r="D151" s="310">
        <f>SUM(D148:D150)</f>
        <v>30000</v>
      </c>
      <c r="E151" s="305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11" t="s">
        <v>78</v>
      </c>
      <c r="D152" s="312"/>
      <c r="E152" s="312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11" t="s">
        <v>90</v>
      </c>
      <c r="D153" s="312"/>
      <c r="E153" s="312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93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36</v>
      </c>
      <c r="F156" s="72" t="str">
        <f>G20</f>
        <v>LANDET KVANTUM T.O.M UKE 36</v>
      </c>
      <c r="G156" s="72" t="str">
        <f>I20</f>
        <v>RESTKVOTER</v>
      </c>
      <c r="H156" s="95" t="str">
        <f>J20</f>
        <v>LANDET KVANTUM T.O.M. UKE 36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546.36890000000005</v>
      </c>
      <c r="F157" s="196">
        <v>15526.8339</v>
      </c>
      <c r="G157" s="196">
        <f>D157-F157</f>
        <v>1960.1661000000004</v>
      </c>
      <c r="H157" s="234">
        <v>17292.494200000001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19</v>
      </c>
      <c r="G158" s="196">
        <f>D158-F158</f>
        <v>81</v>
      </c>
      <c r="H158" s="234">
        <v>9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546.36890000000005</v>
      </c>
      <c r="F160" s="198">
        <f>SUM(F157:F159)</f>
        <v>15545.8339</v>
      </c>
      <c r="G160" s="198">
        <f>D160-F160</f>
        <v>2054.1661000000004</v>
      </c>
      <c r="H160" s="221">
        <f>SUM(H157:H159)</f>
        <v>17301.494200000001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79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89" t="s">
        <v>1</v>
      </c>
      <c r="C163" s="390"/>
      <c r="D163" s="390"/>
      <c r="E163" s="390"/>
      <c r="F163" s="390"/>
      <c r="G163" s="390"/>
      <c r="H163" s="390"/>
      <c r="I163" s="390"/>
      <c r="J163" s="390"/>
      <c r="K163" s="391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84" t="s">
        <v>2</v>
      </c>
      <c r="D165" s="385"/>
      <c r="E165" s="384" t="s">
        <v>58</v>
      </c>
      <c r="F165" s="385"/>
      <c r="G165" s="384" t="s">
        <v>59</v>
      </c>
      <c r="H165" s="385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3" t="s">
        <v>60</v>
      </c>
      <c r="D166" s="313">
        <v>33532</v>
      </c>
      <c r="E166" s="314" t="s">
        <v>5</v>
      </c>
      <c r="F166" s="315">
        <v>20022</v>
      </c>
      <c r="G166" s="306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6" t="s">
        <v>48</v>
      </c>
      <c r="D167" s="316">
        <v>32164</v>
      </c>
      <c r="E167" s="317" t="s">
        <v>49</v>
      </c>
      <c r="F167" s="318">
        <v>8000</v>
      </c>
      <c r="G167" s="306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6"/>
      <c r="D168" s="316"/>
      <c r="E168" s="317" t="s">
        <v>42</v>
      </c>
      <c r="F168" s="318">
        <v>5500</v>
      </c>
      <c r="G168" s="306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6"/>
      <c r="D169" s="316"/>
      <c r="E169" s="317"/>
      <c r="F169" s="318"/>
      <c r="G169" s="306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19">
        <f>SUM(D166:D169)</f>
        <v>65696</v>
      </c>
      <c r="E170" s="320" t="s">
        <v>62</v>
      </c>
      <c r="F170" s="319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2" t="s">
        <v>95</v>
      </c>
      <c r="D171" s="317"/>
      <c r="E171" s="317"/>
      <c r="F171" s="317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21" t="s">
        <v>94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86" t="s">
        <v>8</v>
      </c>
      <c r="C174" s="387"/>
      <c r="D174" s="387"/>
      <c r="E174" s="387"/>
      <c r="F174" s="387"/>
      <c r="G174" s="387"/>
      <c r="H174" s="387"/>
      <c r="I174" s="387"/>
      <c r="J174" s="387"/>
      <c r="K174" s="388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6" t="s">
        <v>20</v>
      </c>
      <c r="E176" s="238" t="str">
        <f>F20</f>
        <v>LANDET KVANTUM UKE 36</v>
      </c>
      <c r="F176" s="72" t="str">
        <f>G20</f>
        <v>LANDET KVANTUM T.O.M UKE 36</v>
      </c>
      <c r="G176" s="72" t="str">
        <f>I20</f>
        <v>RESTKVOTER</v>
      </c>
      <c r="H176" s="95" t="str">
        <f>J20</f>
        <v>LANDET KVANTUM T.O.M. UKE 36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48">
        <f>E178+E179+E180+E181</f>
        <v>110.9709</v>
      </c>
      <c r="F177" s="348">
        <f>F178+F179+F180+F181</f>
        <v>21653.052800000001</v>
      </c>
      <c r="G177" s="348">
        <f>G178+G179+G180+G181</f>
        <v>-1631.0527999999999</v>
      </c>
      <c r="H177" s="353">
        <f>H178+H179+H180+H181</f>
        <v>21155.372999999996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30" t="s">
        <v>12</v>
      </c>
      <c r="D178" s="322">
        <v>10966</v>
      </c>
      <c r="E178" s="346"/>
      <c r="F178" s="346">
        <v>14146.8858</v>
      </c>
      <c r="G178" s="346">
        <f t="shared" ref="G178:G183" si="5">D178-F178</f>
        <v>-3180.8858</v>
      </c>
      <c r="H178" s="351">
        <v>14231.027099999999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22">
        <v>2854</v>
      </c>
      <c r="E179" s="346"/>
      <c r="F179" s="346">
        <v>1640.9031</v>
      </c>
      <c r="G179" s="346">
        <f t="shared" si="5"/>
        <v>1213.0969</v>
      </c>
      <c r="H179" s="351">
        <v>1783.5373999999999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22">
        <v>1426</v>
      </c>
      <c r="E180" s="346">
        <v>21.573899999999998</v>
      </c>
      <c r="F180" s="346">
        <v>2407.7707</v>
      </c>
      <c r="G180" s="346">
        <f t="shared" si="5"/>
        <v>-981.77070000000003</v>
      </c>
      <c r="H180" s="351">
        <v>2886.3429999999998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22">
        <v>4776</v>
      </c>
      <c r="E181" s="346">
        <v>89.397000000000006</v>
      </c>
      <c r="F181" s="346">
        <v>3457.4931999999999</v>
      </c>
      <c r="G181" s="346">
        <f t="shared" si="5"/>
        <v>1318.5068000000001</v>
      </c>
      <c r="H181" s="351">
        <v>2254.4654999999998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47"/>
      <c r="F182" s="347">
        <v>2279.8980000000001</v>
      </c>
      <c r="G182" s="347">
        <f t="shared" si="5"/>
        <v>3220.1019999999999</v>
      </c>
      <c r="H182" s="352">
        <v>4183.3612000000003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48">
        <v>141.93889999999999</v>
      </c>
      <c r="F183" s="348">
        <v>2459.1280000000002</v>
      </c>
      <c r="G183" s="348">
        <f t="shared" si="5"/>
        <v>5540.8719999999994</v>
      </c>
      <c r="H183" s="353">
        <v>3585.6444000000001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22"/>
      <c r="E184" s="346">
        <v>9.3149999999999995</v>
      </c>
      <c r="F184" s="346">
        <v>1043.9471000000001</v>
      </c>
      <c r="G184" s="346"/>
      <c r="H184" s="351">
        <v>1730.7433000000001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49">
        <f>E183-E184</f>
        <v>132.62389999999999</v>
      </c>
      <c r="F185" s="349">
        <f>F183-F184</f>
        <v>1415.1809000000001</v>
      </c>
      <c r="G185" s="349"/>
      <c r="H185" s="354">
        <f>H183-H184</f>
        <v>1854.9011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3">
        <v>10</v>
      </c>
      <c r="E186" s="350"/>
      <c r="F186" s="350"/>
      <c r="G186" s="350">
        <f>D186-F186</f>
        <v>10</v>
      </c>
      <c r="H186" s="355">
        <v>3.1837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47">
        <v>1</v>
      </c>
      <c r="F187" s="347">
        <v>72</v>
      </c>
      <c r="G187" s="347">
        <f>D187-F187</f>
        <v>-72</v>
      </c>
      <c r="H187" s="352">
        <v>39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0">
        <f>E177+E182+E183+E186+E187</f>
        <v>253.90979999999999</v>
      </c>
      <c r="F188" s="214">
        <f>F177+F182+F183+F186+F187</f>
        <v>26464.078800000003</v>
      </c>
      <c r="G188" s="214">
        <f>G177+G182+G183+G186+G187</f>
        <v>7067.9211999999989</v>
      </c>
      <c r="H188" s="211">
        <f>H177+H182+H183+H186+H187</f>
        <v>28966.562299999998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89" t="s">
        <v>1</v>
      </c>
      <c r="C193" s="390"/>
      <c r="D193" s="390"/>
      <c r="E193" s="390"/>
      <c r="F193" s="390"/>
      <c r="G193" s="390"/>
      <c r="H193" s="390"/>
      <c r="I193" s="390"/>
      <c r="J193" s="390"/>
      <c r="K193" s="391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84" t="s">
        <v>2</v>
      </c>
      <c r="D195" s="385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3" t="s">
        <v>75</v>
      </c>
      <c r="D196" s="304">
        <v>6025</v>
      </c>
      <c r="E196" s="324"/>
      <c r="F196" s="266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6" t="s">
        <v>76</v>
      </c>
      <c r="D197" s="307">
        <v>31282</v>
      </c>
      <c r="E197" s="324"/>
      <c r="F197" s="266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8" t="s">
        <v>32</v>
      </c>
      <c r="D198" s="307">
        <v>382</v>
      </c>
      <c r="E198" s="324"/>
      <c r="F198" s="266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09" t="s">
        <v>35</v>
      </c>
      <c r="D199" s="310">
        <f>SUM(D196:D198)</f>
        <v>37689</v>
      </c>
      <c r="E199" s="324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5" t="s">
        <v>84</v>
      </c>
      <c r="D200" s="317"/>
      <c r="E200" s="317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21" t="s">
        <v>96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21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86" t="s">
        <v>8</v>
      </c>
      <c r="C203" s="387"/>
      <c r="D203" s="387"/>
      <c r="E203" s="387"/>
      <c r="F203" s="387"/>
      <c r="G203" s="387"/>
      <c r="H203" s="387"/>
      <c r="I203" s="387"/>
      <c r="J203" s="387"/>
      <c r="K203" s="388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36</v>
      </c>
      <c r="F205" s="72" t="str">
        <f>G20</f>
        <v>LANDET KVANTUM T.O.M UKE 36</v>
      </c>
      <c r="G205" s="72" t="str">
        <f>I20</f>
        <v>RESTKVOTER</v>
      </c>
      <c r="H205" s="95" t="str">
        <f>J20</f>
        <v>LANDET KVANTUM T.O.M. UKE 36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7.5336999999999996</v>
      </c>
      <c r="F206" s="196">
        <v>1060.8909000000001</v>
      </c>
      <c r="G206" s="196"/>
      <c r="H206" s="234">
        <v>895.99959999999999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111.2894</v>
      </c>
      <c r="F207" s="196">
        <v>3214.7548999999999</v>
      </c>
      <c r="G207" s="196"/>
      <c r="H207" s="234">
        <v>2677.6911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/>
      <c r="F208" s="197"/>
      <c r="G208" s="197"/>
      <c r="H208" s="235">
        <v>5.8514999999999997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/>
      <c r="F209" s="197">
        <v>58</v>
      </c>
      <c r="G209" s="197"/>
      <c r="H209" s="235">
        <v>34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118.8231</v>
      </c>
      <c r="F210" s="198">
        <f>SUM(F206:F209)</f>
        <v>4333.6458000000002</v>
      </c>
      <c r="G210" s="198">
        <f>D210-F210</f>
        <v>1691.3541999999998</v>
      </c>
      <c r="H210" s="221">
        <f>H206+H207+H208+H209</f>
        <v>3613.5422000000003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36
&amp;"-,Normal"&amp;11(iht. motatte landings- og sluttsedler fra fiskesalgslagene; alle tallstørrelser i hele tonn)&amp;R13.09.2016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UKE_36_2016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2016-08-10T07:29:28Z</cp:lastPrinted>
  <dcterms:created xsi:type="dcterms:W3CDTF">2011-07-06T12:13:20Z</dcterms:created>
  <dcterms:modified xsi:type="dcterms:W3CDTF">2016-09-13T06:56:53Z</dcterms:modified>
</cp:coreProperties>
</file>