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8688" windowHeight="5376" tabRatio="413"/>
  </bookViews>
  <sheets>
    <sheet name="UKE_42_2019" sheetId="1" r:id="rId1"/>
  </sheets>
  <definedNames>
    <definedName name="Z_14D440E4_F18A_4F78_9989_38C1B133222D_.wvu.Cols" localSheetId="0" hidden="1">UKE_42_2019!#REF!</definedName>
    <definedName name="Z_14D440E4_F18A_4F78_9989_38C1B133222D_.wvu.PrintArea" localSheetId="0" hidden="1">UKE_42_2019!$B$1:$M$247</definedName>
    <definedName name="Z_14D440E4_F18A_4F78_9989_38C1B133222D_.wvu.Rows" localSheetId="0" hidden="1">UKE_42_2019!$359:$1048576,UKE_42_2019!$248:$358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9" i="1" l="1"/>
  <c r="G32" i="1" l="1"/>
  <c r="J32" i="1"/>
  <c r="G122" i="1"/>
  <c r="G128" i="1"/>
  <c r="G127" i="1"/>
  <c r="G126" i="1"/>
  <c r="G24" i="1"/>
  <c r="F32" i="1"/>
  <c r="F31" i="1" s="1"/>
  <c r="G33" i="1"/>
  <c r="F33" i="1" s="1"/>
  <c r="G31" i="1" l="1"/>
  <c r="G23" i="1" s="1"/>
  <c r="I25" i="1" l="1"/>
  <c r="I30" i="1" l="1"/>
  <c r="E24" i="1"/>
  <c r="G184" i="1"/>
  <c r="F184" i="1"/>
  <c r="J24" i="1"/>
  <c r="I29" i="1" l="1"/>
  <c r="G207" i="1"/>
  <c r="G208" i="1"/>
  <c r="G209" i="1"/>
  <c r="G210" i="1"/>
  <c r="F131" i="1" l="1"/>
  <c r="G131" i="1"/>
  <c r="F24" i="1" l="1"/>
  <c r="D228" i="1" l="1"/>
  <c r="E243" i="1"/>
  <c r="E178" i="1" l="1"/>
  <c r="E189" i="1" s="1"/>
  <c r="J31" i="1" l="1"/>
  <c r="J23" i="1" s="1"/>
  <c r="F23" i="1" l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E40" i="1" l="1"/>
  <c r="H171" i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E124" i="1" l="1"/>
  <c r="E123" i="1" s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G178" i="1"/>
  <c r="I131" i="1" l="1"/>
  <c r="I118" i="1"/>
  <c r="I124" i="1"/>
  <c r="I1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37" i="1" s="1"/>
  <c r="G118" i="1"/>
  <c r="F118" i="1"/>
  <c r="F137" i="1" s="1"/>
  <c r="E118" i="1"/>
  <c r="E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1" i="1" l="1"/>
  <c r="E211" i="1" l="1"/>
  <c r="G189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<sst xmlns="http://schemas.openxmlformats.org/spreadsheetml/2006/main" count="257" uniqueCount="132">
  <si>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</si>
  <si>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</si>
  <si>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</si>
  <si>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</si>
  <si>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</si>
  <si>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</si>
  <si>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</si>
  <si>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</si>
  <si>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</si>
  <si>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</si>
  <si>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</si>
  <si>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</si>
  <si>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</si>
  <si>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</si>
  <si>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</si>
  <si>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</si>
  <si>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</si>
  <si>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</si>
  <si>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</si>
  <si>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</si>
  <si>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</si>
  <si>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</si>
  <si>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</si>
  <si>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</si>
  <si>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</si>
  <si>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</si>
  <si>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</si>
  <si>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</si>
  <si>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</si>
  <si>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</si>
  <si>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</si>
  <si>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</si>
  <si>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</si>
  <si>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</si>
  <si>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</si>
  <si>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</si>
  <si>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</si>
  <si>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</si>
  <si>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</si>
  <si>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</si>
  <si>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</si>
  <si>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</si>
  <si>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</si>
  <si>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</si>
  <si>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</si>
  <si>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</si>
  <si>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</si>
  <si>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</si>
  <si>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</si>
  <si>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</si>
  <si>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</si>
  <si>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</si>
  <si>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</si>
  <si>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</si>
  <si>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</si>
  <si>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</si>
  <si>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</si>
  <si>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</si>
  <si>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</si>
  <si>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</si>
  <si>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</si>
  <si>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</si>
  <si>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</si>
  <si>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</si>
  <si>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</si>
  <si>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</si>
  <si>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</si>
  <si>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</si>
  <si>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</si>
  <si>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</si>
  <si>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</si>
  <si>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</si>
  <si>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</si>
  <si>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</si>
  <si>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</si>
  <si>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</si>
  <si>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</si>
  <si>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</si>
  <si>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</si>
  <si>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</si>
  <si>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</si>
  <si>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</si>
  <si>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</si>
  <si>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</si>
  <si>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</si>
  <si>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</si>
  <si>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</si>
  <si>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</si>
  <si>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</si>
  <si>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</si>
  <si>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</si>
  <si>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</si>
  <si>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</si>
  <si>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</si>
  <si>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</si>
  <si>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</si>
  <si>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</si>
  <si>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</si>
  <si>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</si>
  <si>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</si>
  <si>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</si>
  <si>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</si>
  <si>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</si>
  <si>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</si>
  <si>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</si>
  <si>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</si>
  <si>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</si>
  <si>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</si>
  <si>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</si>
  <si>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</si>
  <si>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</si>
  <si>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</si>
  <si>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</si>
  <si>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</si>
  <si>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</si>
  <si>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</si>
  <si>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</si>
  <si>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</si>
  <si>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</si>
  <si>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</si>
  <si>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</si>
  <si>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</si>
  <si>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</si>
  <si>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</si>
  <si>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</si>
  <si>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t>LANDET KVANTUM UKE 42</t>
  </si>
  <si>
    <t>LANDET KVANTUM T.O.M UKE 42</t>
  </si>
  <si>
    <t>LANDET KVANTUM T.O.M. UKE 42 2018</t>
  </si>
  <si>
    <r>
      <t xml:space="preserve">3 </t>
    </r>
    <r>
      <rPr>
        <sz val="9"/>
        <color theme="1"/>
        <rFont val="Calibri"/>
        <family val="2"/>
      </rPr>
      <t>Registrert rekreasjonsfiske utgjør 1 983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</si>
  <si>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</si>
  <si>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544 tonn, men det legges til grunn at hele avsetningen tas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</si>
  <si>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notgruppen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</si>
</sst>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zoomScaleNormal="115" workbookViewId="0">
      <selection activeCell="I29" sqref="I29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33203125" style="5" customWidth="1"/>
    <col min="4" max="4" width="15" style="5" customWidth="1"/>
    <col min="5" max="5" width="16.33203125" style="5" bestFit="1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0" customWidth="1"/>
    <col min="10" max="10" width="18.33203125" style="70" bestFit="1" customWidth="1"/>
    <col min="11" max="11" width="0.5546875" style="5" customWidth="1"/>
    <col min="12" max="12" width="1.554687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7.95" customHeight="1" thickBot="1" x14ac:dyDescent="0.35"/>
    <row r="2" spans="2:13" ht="31.5" customHeight="1" thickTop="1" thickBot="1" x14ac:dyDescent="0.35">
      <c r="B2" s="441" t="s">
        <v>87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115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3" t="s">
        <v>116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3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5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5" t="s">
        <v>70</v>
      </c>
      <c r="E19" s="325" t="s">
        <v>109</v>
      </c>
      <c r="F19" s="326" t="s">
        <v>125</v>
      </c>
      <c r="G19" s="326" t="s">
        <v>126</v>
      </c>
      <c r="H19" s="326" t="s">
        <v>69</v>
      </c>
      <c r="I19" s="326" t="s">
        <v>62</v>
      </c>
      <c r="J19" s="327" t="s">
        <v>127</v>
      </c>
      <c r="K19" s="116"/>
      <c r="L19" s="4"/>
      <c r="M19" s="4"/>
    </row>
    <row r="20" spans="1:13" ht="14.1" customHeight="1" x14ac:dyDescent="0.3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501.21</v>
      </c>
      <c r="G20" s="328">
        <f>G21+G22</f>
        <v>68379.025739999997</v>
      </c>
      <c r="H20" s="328"/>
      <c r="I20" s="328">
        <f>I22+I21</f>
        <v>29899.974259999999</v>
      </c>
      <c r="J20" s="329">
        <f>J22+J21</f>
        <v>77223.936580000009</v>
      </c>
      <c r="K20" s="128"/>
      <c r="L20" s="156"/>
      <c r="M20" s="156"/>
    </row>
    <row r="21" spans="1:13" ht="14.1" customHeight="1" x14ac:dyDescent="0.3">
      <c r="B21" s="119"/>
      <c r="C21" s="260" t="s">
        <v>12</v>
      </c>
      <c r="D21" s="315">
        <v>98234</v>
      </c>
      <c r="E21" s="315">
        <v>97469</v>
      </c>
      <c r="F21" s="330">
        <v>439.6395</v>
      </c>
      <c r="G21" s="330">
        <v>67798.568859999999</v>
      </c>
      <c r="H21" s="330"/>
      <c r="I21" s="330">
        <f>E21-G21</f>
        <v>29670.431140000001</v>
      </c>
      <c r="J21" s="331">
        <v>76577.108370000002</v>
      </c>
      <c r="K21" s="128"/>
      <c r="L21" s="156"/>
      <c r="M21" s="156"/>
    </row>
    <row r="22" spans="1:13" ht="14.1" customHeight="1" thickBot="1" x14ac:dyDescent="0.35">
      <c r="B22" s="119"/>
      <c r="C22" s="261" t="s">
        <v>11</v>
      </c>
      <c r="D22" s="324">
        <v>750</v>
      </c>
      <c r="E22" s="324">
        <v>810</v>
      </c>
      <c r="F22" s="332">
        <v>61.570500000000003</v>
      </c>
      <c r="G22" s="332">
        <v>580.45687999999996</v>
      </c>
      <c r="H22" s="332"/>
      <c r="I22" s="330">
        <f>E22-G22</f>
        <v>229.54312000000004</v>
      </c>
      <c r="J22" s="331">
        <v>646.82821000000001</v>
      </c>
      <c r="K22" s="128"/>
      <c r="L22" s="156"/>
      <c r="M22" s="156"/>
    </row>
    <row r="23" spans="1:13" ht="14.1" customHeight="1" x14ac:dyDescent="0.3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1311.6616899999999</v>
      </c>
      <c r="G23" s="328">
        <f>G24+G30+G31</f>
        <v>194943.90345800002</v>
      </c>
      <c r="H23" s="328"/>
      <c r="I23" s="328">
        <f>I24+I30+I31</f>
        <v>9304.096541999992</v>
      </c>
      <c r="J23" s="329">
        <f>J24+J30+J31</f>
        <v>220375.08073999998</v>
      </c>
      <c r="K23" s="128"/>
      <c r="L23" s="156"/>
      <c r="M23" s="156"/>
    </row>
    <row r="24" spans="1:13" ht="15" customHeight="1" x14ac:dyDescent="0.3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796.03746999999998</v>
      </c>
      <c r="G24" s="334">
        <f>G25+G26+G27+G28</f>
        <v>159385.64383800002</v>
      </c>
      <c r="H24" s="334"/>
      <c r="I24" s="334">
        <f>I25+I26+I27+I28+I29</f>
        <v>69.356161999992764</v>
      </c>
      <c r="J24" s="335">
        <f>J25+J26+J27+J28</f>
        <v>174031.56391999999</v>
      </c>
      <c r="K24" s="128"/>
      <c r="L24" s="156"/>
      <c r="M24" s="156"/>
    </row>
    <row r="25" spans="1:13" ht="14.1" customHeight="1" x14ac:dyDescent="0.3">
      <c r="A25" s="22"/>
      <c r="B25" s="130"/>
      <c r="C25" s="265" t="s">
        <v>22</v>
      </c>
      <c r="D25" s="317">
        <v>42498</v>
      </c>
      <c r="E25" s="317">
        <v>40931</v>
      </c>
      <c r="F25" s="336">
        <v>197.84889000000001</v>
      </c>
      <c r="G25" s="336">
        <v>43159.805460000003</v>
      </c>
      <c r="H25" s="336">
        <v>1636</v>
      </c>
      <c r="I25" s="336">
        <f>E25-G25+H25</f>
        <v>-592.80546000000322</v>
      </c>
      <c r="J25" s="337">
        <v>51466.065699999999</v>
      </c>
      <c r="K25" s="128"/>
      <c r="L25" s="156"/>
      <c r="M25" s="156"/>
    </row>
    <row r="26" spans="1:13" ht="14.1" customHeight="1" x14ac:dyDescent="0.3">
      <c r="A26" s="22"/>
      <c r="B26" s="130"/>
      <c r="C26" s="265" t="s">
        <v>59</v>
      </c>
      <c r="D26" s="317">
        <v>42191</v>
      </c>
      <c r="E26" s="317">
        <v>39414</v>
      </c>
      <c r="F26" s="336">
        <v>371.37398000000002</v>
      </c>
      <c r="G26" s="336">
        <v>43424.697</v>
      </c>
      <c r="H26" s="336">
        <v>2947</v>
      </c>
      <c r="I26" s="336">
        <f>E26-G26+H26</f>
        <v>-1063.6970000000001</v>
      </c>
      <c r="J26" s="337">
        <v>48555.309979999998</v>
      </c>
      <c r="K26" s="128"/>
      <c r="L26" s="156"/>
      <c r="M26" s="156"/>
    </row>
    <row r="27" spans="1:13" ht="14.1" customHeight="1" x14ac:dyDescent="0.3">
      <c r="A27" s="22"/>
      <c r="B27" s="130"/>
      <c r="C27" s="265" t="s">
        <v>60</v>
      </c>
      <c r="D27" s="317">
        <v>40130</v>
      </c>
      <c r="E27" s="317">
        <v>40274</v>
      </c>
      <c r="F27" s="336">
        <v>105.43328</v>
      </c>
      <c r="G27" s="336">
        <v>42805.277692000003</v>
      </c>
      <c r="H27" s="336">
        <v>3719</v>
      </c>
      <c r="I27" s="336">
        <f>E27-G27+H27</f>
        <v>1187.7223079999967</v>
      </c>
      <c r="J27" s="337">
        <v>43492.317499999997</v>
      </c>
      <c r="K27" s="128"/>
      <c r="L27" s="156"/>
      <c r="M27" s="156"/>
    </row>
    <row r="28" spans="1:13" ht="14.1" customHeight="1" x14ac:dyDescent="0.3">
      <c r="A28" s="22"/>
      <c r="B28" s="130"/>
      <c r="C28" s="265" t="s">
        <v>84</v>
      </c>
      <c r="D28" s="317">
        <v>26836</v>
      </c>
      <c r="E28" s="317">
        <v>25722</v>
      </c>
      <c r="F28" s="336">
        <v>121.38132</v>
      </c>
      <c r="G28" s="336">
        <v>29995.863686000001</v>
      </c>
      <c r="H28" s="336">
        <v>1927</v>
      </c>
      <c r="I28" s="336">
        <f>E28-G28+H28</f>
        <v>-2346.8636860000006</v>
      </c>
      <c r="J28" s="337">
        <v>30517.870739999998</v>
      </c>
      <c r="K28" s="128"/>
      <c r="L28" s="156"/>
      <c r="M28" s="156"/>
    </row>
    <row r="29" spans="1:13" ht="14.1" customHeight="1" x14ac:dyDescent="0.3">
      <c r="A29" s="22"/>
      <c r="B29" s="130"/>
      <c r="C29" s="265" t="s">
        <v>85</v>
      </c>
      <c r="D29" s="317">
        <v>15000</v>
      </c>
      <c r="E29" s="317">
        <v>13114</v>
      </c>
      <c r="F29" s="336">
        <v>743</v>
      </c>
      <c r="G29" s="336">
        <f>H25+H26+H27+H28</f>
        <v>10229</v>
      </c>
      <c r="H29" s="336"/>
      <c r="I29" s="336">
        <f>E29-G29</f>
        <v>2885</v>
      </c>
      <c r="J29" s="337">
        <v>10531</v>
      </c>
      <c r="K29" s="128"/>
      <c r="L29" s="156"/>
      <c r="M29" s="156"/>
    </row>
    <row r="30" spans="1:13" ht="14.1" customHeight="1" x14ac:dyDescent="0.3">
      <c r="A30" s="23"/>
      <c r="B30" s="129"/>
      <c r="C30" s="266" t="s">
        <v>18</v>
      </c>
      <c r="D30" s="316">
        <v>26088</v>
      </c>
      <c r="E30" s="316">
        <v>25341</v>
      </c>
      <c r="F30" s="334">
        <v>425.62421999999998</v>
      </c>
      <c r="G30" s="334">
        <v>16453.259620000001</v>
      </c>
      <c r="H30" s="336"/>
      <c r="I30" s="398">
        <f>E30-G30</f>
        <v>8887.7403799999993</v>
      </c>
      <c r="J30" s="335">
        <v>20068.516820000001</v>
      </c>
      <c r="K30" s="128"/>
      <c r="L30" s="156"/>
      <c r="M30" s="156"/>
    </row>
    <row r="31" spans="1:13" ht="14.1" customHeight="1" x14ac:dyDescent="0.3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90</v>
      </c>
      <c r="G31" s="334">
        <f>G32</f>
        <v>19105</v>
      </c>
      <c r="H31" s="336"/>
      <c r="I31" s="334">
        <f>I32+I33</f>
        <v>347</v>
      </c>
      <c r="J31" s="335">
        <f>J32</f>
        <v>26275</v>
      </c>
      <c r="K31" s="128"/>
      <c r="L31" s="156"/>
      <c r="M31" s="156"/>
    </row>
    <row r="32" spans="1:13" ht="14.1" customHeight="1" x14ac:dyDescent="0.3">
      <c r="A32" s="22"/>
      <c r="B32" s="130"/>
      <c r="C32" s="265" t="s">
        <v>10</v>
      </c>
      <c r="D32" s="317">
        <v>26596</v>
      </c>
      <c r="E32" s="317">
        <v>17612</v>
      </c>
      <c r="F32" s="336">
        <f>90-F36</f>
        <v>90</v>
      </c>
      <c r="G32" s="336">
        <f>22496-G36</f>
        <v>19105</v>
      </c>
      <c r="H32" s="336">
        <v>1099</v>
      </c>
      <c r="I32" s="336">
        <f>E32-G32+H32</f>
        <v>-394</v>
      </c>
      <c r="J32" s="337">
        <f>32364-J36</f>
        <v>26275</v>
      </c>
      <c r="K32" s="128"/>
      <c r="L32" s="156"/>
      <c r="M32" s="156"/>
    </row>
    <row r="33" spans="1:13" ht="14.1" customHeight="1" thickBot="1" x14ac:dyDescent="0.35">
      <c r="A33" s="22"/>
      <c r="B33" s="130"/>
      <c r="C33" s="338" t="s">
        <v>86</v>
      </c>
      <c r="D33" s="318">
        <v>1840</v>
      </c>
      <c r="E33" s="318">
        <v>1840</v>
      </c>
      <c r="F33" s="339">
        <f>G33-1028</f>
        <v>71</v>
      </c>
      <c r="G33" s="339">
        <f>H32</f>
        <v>1099</v>
      </c>
      <c r="H33" s="339"/>
      <c r="I33" s="339">
        <f t="shared" ref="I33:I37" si="0">E33-G33</f>
        <v>741</v>
      </c>
      <c r="J33" s="340">
        <v>710</v>
      </c>
      <c r="K33" s="128"/>
      <c r="L33" s="156"/>
      <c r="M33" s="156"/>
    </row>
    <row r="34" spans="1:13" ht="15.75" customHeight="1" thickBot="1" x14ac:dyDescent="0.35">
      <c r="B34" s="119"/>
      <c r="C34" s="173" t="s">
        <v>71</v>
      </c>
      <c r="D34" s="392">
        <v>3000</v>
      </c>
      <c r="E34" s="392">
        <v>3000</v>
      </c>
      <c r="F34" s="341"/>
      <c r="G34" s="341">
        <v>2839.615632</v>
      </c>
      <c r="H34" s="341"/>
      <c r="I34" s="370">
        <f t="shared" si="0"/>
        <v>160.38436799999999</v>
      </c>
      <c r="J34" s="371">
        <v>3941.0522500000002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9">
        <v>793</v>
      </c>
      <c r="E35" s="319">
        <v>793</v>
      </c>
      <c r="F35" s="341"/>
      <c r="G35" s="341">
        <v>465.14157999999998</v>
      </c>
      <c r="H35" s="320"/>
      <c r="I35" s="370">
        <f t="shared" si="0"/>
        <v>327.85842000000002</v>
      </c>
      <c r="J35" s="390">
        <v>800.71187999999995</v>
      </c>
      <c r="K35" s="128"/>
      <c r="L35" s="156"/>
      <c r="M35" s="156"/>
    </row>
    <row r="36" spans="1:13" ht="17.25" customHeight="1" thickBot="1" x14ac:dyDescent="0.35">
      <c r="B36" s="119"/>
      <c r="C36" s="173" t="s">
        <v>72</v>
      </c>
      <c r="D36" s="319">
        <v>3000</v>
      </c>
      <c r="E36" s="319">
        <v>3000</v>
      </c>
      <c r="F36" s="320"/>
      <c r="G36" s="320">
        <v>3391</v>
      </c>
      <c r="H36" s="369"/>
      <c r="I36" s="423">
        <f t="shared" si="0"/>
        <v>-391</v>
      </c>
      <c r="J36" s="320">
        <v>6089</v>
      </c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9">
        <v>7000</v>
      </c>
      <c r="E37" s="319">
        <v>7000</v>
      </c>
      <c r="F37" s="320">
        <v>4.0845900000000004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5">
      <c r="B38" s="119"/>
      <c r="C38" s="173" t="s">
        <v>121</v>
      </c>
      <c r="D38" s="319"/>
      <c r="E38" s="319"/>
      <c r="F38" s="320"/>
      <c r="G38" s="320"/>
      <c r="H38" s="320"/>
      <c r="I38" s="370"/>
      <c r="J38" s="390">
        <v>1213</v>
      </c>
      <c r="K38" s="128"/>
      <c r="L38" s="156"/>
      <c r="M38" s="156"/>
    </row>
    <row r="39" spans="1:13" ht="14.1" customHeight="1" thickBot="1" x14ac:dyDescent="0.35">
      <c r="B39" s="119"/>
      <c r="C39" s="152" t="s">
        <v>14</v>
      </c>
      <c r="D39" s="319">
        <v>0</v>
      </c>
      <c r="E39" s="319">
        <v>0</v>
      </c>
      <c r="F39" s="320"/>
      <c r="G39" s="320">
        <v>5</v>
      </c>
      <c r="H39" s="320"/>
      <c r="I39" s="370">
        <f>E39-G39</f>
        <v>-5</v>
      </c>
      <c r="J39" s="390">
        <v>351</v>
      </c>
      <c r="K39" s="128"/>
      <c r="L39" s="156"/>
      <c r="M39" s="156"/>
    </row>
    <row r="40" spans="1:13" ht="16.5" customHeight="1" thickBot="1" x14ac:dyDescent="0.35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1816.9562799999999</v>
      </c>
      <c r="G40" s="197">
        <f>G20+G23+G34+G35+G36+G37+G39</f>
        <v>277023.68640999997</v>
      </c>
      <c r="H40" s="197">
        <f>H25+H26+H27+H28+H32</f>
        <v>11328</v>
      </c>
      <c r="I40" s="302">
        <f>I20+I23+I34+I35+I36+I37+I39</f>
        <v>39296.313589999983</v>
      </c>
      <c r="J40" s="198">
        <f>J20+J23+J34+J35+J36+J37+J38+J39</f>
        <v>316993.78145000001</v>
      </c>
      <c r="K40" s="128"/>
      <c r="L40" s="156"/>
      <c r="M40" s="156"/>
    </row>
    <row r="41" spans="1:13" ht="14.1" customHeight="1" x14ac:dyDescent="0.3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3">
      <c r="B42" s="122"/>
      <c r="C42" s="132" t="s">
        <v>97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3">
      <c r="B43" s="122"/>
      <c r="C43" s="202" t="s">
        <v>128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35">
      <c r="B44" s="133"/>
      <c r="C44" s="16" t="s">
        <v>110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3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5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5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5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" thickBot="1" x14ac:dyDescent="0.35">
      <c r="B56" s="142"/>
      <c r="C56" s="178" t="s">
        <v>19</v>
      </c>
      <c r="D56" s="196" t="s">
        <v>20</v>
      </c>
      <c r="E56" s="194" t="str">
        <f>F19</f>
        <v>LANDET KVANTUM UKE 42</v>
      </c>
      <c r="F56" s="194" t="str">
        <f>G19</f>
        <v>LANDET KVANTUM T.O.M UKE 42</v>
      </c>
      <c r="G56" s="194" t="str">
        <f>I19</f>
        <v>RESTKVOTER</v>
      </c>
      <c r="H56" s="195" t="str">
        <f>J19</f>
        <v>LANDET KVANTUM T.O.M. UKE 42 2018</v>
      </c>
      <c r="I56" s="143"/>
      <c r="J56" s="143"/>
      <c r="K56" s="144"/>
      <c r="L56" s="143"/>
      <c r="M56" s="143"/>
    </row>
    <row r="57" spans="2:13" ht="14.1" customHeight="1" x14ac:dyDescent="0.3">
      <c r="B57" s="145"/>
      <c r="C57" s="372" t="s">
        <v>32</v>
      </c>
      <c r="D57" s="458">
        <v>5376</v>
      </c>
      <c r="E57" s="382">
        <v>32.858669999999996</v>
      </c>
      <c r="F57" s="347">
        <v>1613.7237299999999</v>
      </c>
      <c r="G57" s="460">
        <f>D57-F57-F58</f>
        <v>2146.2016900000003</v>
      </c>
      <c r="H57" s="380">
        <v>1579.27658</v>
      </c>
      <c r="I57" s="160"/>
      <c r="J57" s="160"/>
      <c r="K57" s="188"/>
      <c r="L57" s="105"/>
      <c r="M57" s="105"/>
    </row>
    <row r="58" spans="2:13" ht="14.1" customHeight="1" x14ac:dyDescent="0.3">
      <c r="B58" s="145"/>
      <c r="C58" s="146" t="s">
        <v>29</v>
      </c>
      <c r="D58" s="459"/>
      <c r="E58" s="373">
        <v>17.019200000000001</v>
      </c>
      <c r="F58" s="387">
        <v>1616.07458</v>
      </c>
      <c r="G58" s="461"/>
      <c r="H58" s="349">
        <v>1518.3022800000001</v>
      </c>
      <c r="I58" s="160"/>
      <c r="J58" s="160"/>
      <c r="K58" s="188"/>
      <c r="L58" s="105"/>
      <c r="M58" s="105"/>
    </row>
    <row r="59" spans="2:13" ht="14.1" customHeight="1" thickBot="1" x14ac:dyDescent="0.35">
      <c r="B59" s="145"/>
      <c r="C59" s="147" t="s">
        <v>78</v>
      </c>
      <c r="D59" s="392">
        <v>200</v>
      </c>
      <c r="E59" s="383"/>
      <c r="F59" s="389">
        <v>81.037610000000001</v>
      </c>
      <c r="G59" s="393">
        <f>D59-F59</f>
        <v>118.96239</v>
      </c>
      <c r="H59" s="301">
        <v>74.739559999999997</v>
      </c>
      <c r="I59" s="160"/>
      <c r="J59" s="160"/>
      <c r="K59" s="188"/>
      <c r="L59" s="105"/>
      <c r="M59" s="105"/>
    </row>
    <row r="60" spans="2:13" s="97" customFormat="1" ht="15.6" customHeight="1" x14ac:dyDescent="0.3">
      <c r="B60" s="161"/>
      <c r="C60" s="148" t="s">
        <v>58</v>
      </c>
      <c r="D60" s="348">
        <v>8063</v>
      </c>
      <c r="E60" s="384">
        <f>E61+E62+E63</f>
        <v>18.535299999999999</v>
      </c>
      <c r="F60" s="347">
        <f>F61+F62+F63</f>
        <v>8225.5758299999998</v>
      </c>
      <c r="G60" s="387">
        <f>D60-F60</f>
        <v>-162.57582999999977</v>
      </c>
      <c r="H60" s="350">
        <f>H61+H62+H63</f>
        <v>7675.9220600000008</v>
      </c>
      <c r="I60" s="162"/>
      <c r="J60" s="162"/>
      <c r="K60" s="188"/>
      <c r="L60" s="105"/>
      <c r="M60" s="105"/>
    </row>
    <row r="61" spans="2:13" s="22" customFormat="1" ht="14.1" customHeight="1" x14ac:dyDescent="0.3">
      <c r="B61" s="149"/>
      <c r="C61" s="150" t="s">
        <v>33</v>
      </c>
      <c r="D61" s="240"/>
      <c r="E61" s="374">
        <v>0.68279999999999996</v>
      </c>
      <c r="F61" s="359">
        <v>3514.6891099999998</v>
      </c>
      <c r="G61" s="359"/>
      <c r="H61" s="360">
        <v>3372.8957500000001</v>
      </c>
      <c r="I61" s="151"/>
      <c r="J61" s="151"/>
      <c r="K61" s="188"/>
      <c r="L61" s="105"/>
      <c r="M61" s="105"/>
    </row>
    <row r="62" spans="2:13" s="22" customFormat="1" ht="14.1" customHeight="1" x14ac:dyDescent="0.3">
      <c r="B62" s="149"/>
      <c r="C62" s="150" t="s">
        <v>34</v>
      </c>
      <c r="D62" s="240"/>
      <c r="E62" s="374">
        <v>12.3093</v>
      </c>
      <c r="F62" s="359">
        <v>3136.3116199999999</v>
      </c>
      <c r="G62" s="359"/>
      <c r="H62" s="360">
        <v>2915.6933800000002</v>
      </c>
      <c r="I62" s="175"/>
      <c r="J62" s="175"/>
      <c r="K62" s="188"/>
      <c r="L62" s="105"/>
      <c r="M62" s="105"/>
    </row>
    <row r="63" spans="2:13" s="22" customFormat="1" ht="14.1" customHeight="1" thickBot="1" x14ac:dyDescent="0.35">
      <c r="B63" s="149"/>
      <c r="C63" s="224" t="s">
        <v>35</v>
      </c>
      <c r="D63" s="241"/>
      <c r="E63" s="375">
        <v>5.5431999999999997</v>
      </c>
      <c r="F63" s="376">
        <v>1574.5751</v>
      </c>
      <c r="G63" s="376"/>
      <c r="H63" s="381">
        <v>1387.33293</v>
      </c>
      <c r="I63" s="175"/>
      <c r="J63" s="175"/>
      <c r="K63" s="188"/>
      <c r="L63" s="105"/>
      <c r="M63" s="105"/>
    </row>
    <row r="64" spans="2:13" ht="14.1" customHeight="1" thickBot="1" x14ac:dyDescent="0.35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5">
      <c r="B65" s="119"/>
      <c r="C65" s="152" t="s">
        <v>14</v>
      </c>
      <c r="D65" s="225"/>
      <c r="E65" s="386"/>
      <c r="F65" s="388">
        <v>45.9</v>
      </c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5">
      <c r="B66" s="117"/>
      <c r="C66" s="179" t="s">
        <v>9</v>
      </c>
      <c r="D66" s="186">
        <f>D57+D59+D60+D64</f>
        <v>13755</v>
      </c>
      <c r="E66" s="302">
        <f>E57+E58+E59+E60+E64+E65</f>
        <v>68.413170000000008</v>
      </c>
      <c r="F66" s="200">
        <f>F57+F58+F59+F60+F64+F65</f>
        <v>11582.376099999999</v>
      </c>
      <c r="G66" s="200">
        <f>D66-F66</f>
        <v>2172.6239000000005</v>
      </c>
      <c r="H66" s="208">
        <f>H57+H58+H59+H60+H64+H65</f>
        <v>10902.67866</v>
      </c>
      <c r="I66" s="172"/>
      <c r="J66" s="172"/>
      <c r="K66" s="188"/>
      <c r="L66" s="105"/>
      <c r="M66" s="105"/>
    </row>
    <row r="67" spans="2:13" s="3" customFormat="1" ht="19.2" customHeight="1" thickBot="1" x14ac:dyDescent="0.35">
      <c r="B67" s="157"/>
      <c r="C67" s="457" t="s">
        <v>98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5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5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4.4" x14ac:dyDescent="0.3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4.4" x14ac:dyDescent="0.3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6.8" thickBot="1" x14ac:dyDescent="0.35">
      <c r="B77" s="248"/>
      <c r="C77" s="165" t="s">
        <v>115</v>
      </c>
      <c r="D77" s="169">
        <v>10840</v>
      </c>
      <c r="E77" s="165" t="s">
        <v>95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5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3">
      <c r="B79" s="248"/>
      <c r="C79" s="313" t="s">
        <v>117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3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5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3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5">
      <c r="A84" s="120"/>
      <c r="B84" s="118"/>
      <c r="C84" s="178" t="s">
        <v>19</v>
      </c>
      <c r="D84" s="325" t="s">
        <v>70</v>
      </c>
      <c r="E84" s="325" t="s">
        <v>111</v>
      </c>
      <c r="F84" s="194" t="str">
        <f>F19</f>
        <v>LANDET KVANTUM UKE 42</v>
      </c>
      <c r="G84" s="194" t="str">
        <f>G19</f>
        <v>LANDET KVANTUM T.O.M UKE 42</v>
      </c>
      <c r="H84" s="194" t="str">
        <f>I19</f>
        <v>RESTKVOTER</v>
      </c>
      <c r="I84" s="195" t="str">
        <f>J19</f>
        <v>LANDET KVANTUM T.O.M. UKE 42 2018</v>
      </c>
      <c r="J84" s="118"/>
      <c r="K84" s="10"/>
      <c r="L84" s="118"/>
      <c r="M84" s="118"/>
    </row>
    <row r="85" spans="1:13" ht="14.1" customHeight="1" x14ac:dyDescent="0.3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192.6694</v>
      </c>
      <c r="G85" s="328">
        <f>G86+G87</f>
        <v>32403.045109999999</v>
      </c>
      <c r="H85" s="328">
        <f>H86+H87</f>
        <v>2778.9548899999995</v>
      </c>
      <c r="I85" s="329">
        <f>I86+I87</f>
        <v>33151.895060000003</v>
      </c>
      <c r="J85" s="156"/>
      <c r="K85" s="128"/>
      <c r="L85" s="156"/>
      <c r="M85" s="156"/>
    </row>
    <row r="86" spans="1:13" ht="14.1" customHeight="1" x14ac:dyDescent="0.3">
      <c r="A86" s="120"/>
      <c r="B86" s="118"/>
      <c r="C86" s="260" t="s">
        <v>12</v>
      </c>
      <c r="D86" s="315">
        <v>33306</v>
      </c>
      <c r="E86" s="315">
        <v>34357</v>
      </c>
      <c r="F86" s="330">
        <v>188.608</v>
      </c>
      <c r="G86" s="330">
        <v>32029.42438</v>
      </c>
      <c r="H86" s="330">
        <f>E86-G86</f>
        <v>2327.5756199999996</v>
      </c>
      <c r="I86" s="331">
        <v>32584.55976</v>
      </c>
      <c r="J86" s="156"/>
      <c r="K86" s="128"/>
      <c r="L86" s="156"/>
      <c r="M86" s="156"/>
    </row>
    <row r="87" spans="1:13" ht="15" thickBot="1" x14ac:dyDescent="0.35">
      <c r="A87" s="120"/>
      <c r="B87" s="118"/>
      <c r="C87" s="344" t="s">
        <v>11</v>
      </c>
      <c r="D87" s="324">
        <v>750</v>
      </c>
      <c r="E87" s="324">
        <v>825</v>
      </c>
      <c r="F87" s="332">
        <v>4.0613999999999999</v>
      </c>
      <c r="G87" s="332">
        <v>373.62072999999998</v>
      </c>
      <c r="H87" s="332">
        <f>E87-G87</f>
        <v>451.37927000000002</v>
      </c>
      <c r="I87" s="333">
        <v>567.33529999999996</v>
      </c>
      <c r="J87" s="156"/>
      <c r="K87" s="128"/>
      <c r="L87" s="156"/>
      <c r="M87" s="156"/>
    </row>
    <row r="88" spans="1:13" ht="14.1" customHeight="1" x14ac:dyDescent="0.3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987.92715999999996</v>
      </c>
      <c r="G88" s="328">
        <f t="shared" si="2"/>
        <v>44395.728719999999</v>
      </c>
      <c r="H88" s="328">
        <f>H89+H94+H95</f>
        <v>16021.271279999999</v>
      </c>
      <c r="I88" s="329">
        <f t="shared" si="2"/>
        <v>40719.054389999998</v>
      </c>
      <c r="J88" s="156"/>
      <c r="K88" s="128"/>
      <c r="L88" s="156"/>
      <c r="M88" s="156"/>
    </row>
    <row r="89" spans="1:13" ht="15.75" customHeight="1" x14ac:dyDescent="0.3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603.54661999999996</v>
      </c>
      <c r="G89" s="334">
        <f t="shared" si="4"/>
        <v>34792.257599999997</v>
      </c>
      <c r="H89" s="334">
        <f>H90+H91+H92+H93</f>
        <v>13580.742400000001</v>
      </c>
      <c r="I89" s="335">
        <f t="shared" si="4"/>
        <v>30135.133539999999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5" t="s">
        <v>22</v>
      </c>
      <c r="D90" s="317">
        <v>11464</v>
      </c>
      <c r="E90" s="317">
        <v>13723</v>
      </c>
      <c r="F90" s="336">
        <v>257.39944000000003</v>
      </c>
      <c r="G90" s="336">
        <v>5668.9251299999996</v>
      </c>
      <c r="H90" s="336">
        <f t="shared" ref="H90:H98" si="5">E90-G90</f>
        <v>8054.0748700000004</v>
      </c>
      <c r="I90" s="337">
        <v>6357.5483400000003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5" t="s">
        <v>23</v>
      </c>
      <c r="D91" s="317">
        <v>11232</v>
      </c>
      <c r="E91" s="317">
        <v>13352</v>
      </c>
      <c r="F91" s="336">
        <v>212.50532999999999</v>
      </c>
      <c r="G91" s="336">
        <v>9884.09519</v>
      </c>
      <c r="H91" s="336">
        <f t="shared" si="5"/>
        <v>3467.90481</v>
      </c>
      <c r="I91" s="337">
        <v>9014.8530699999992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5" t="s">
        <v>24</v>
      </c>
      <c r="D92" s="317">
        <v>11417</v>
      </c>
      <c r="E92" s="317">
        <v>13718</v>
      </c>
      <c r="F92" s="336">
        <v>91.285730000000001</v>
      </c>
      <c r="G92" s="336">
        <v>10809.849969999999</v>
      </c>
      <c r="H92" s="336">
        <f t="shared" si="5"/>
        <v>2908.1500300000007</v>
      </c>
      <c r="I92" s="337">
        <v>8420.5270799999998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5" t="s">
        <v>84</v>
      </c>
      <c r="D93" s="317">
        <v>6309</v>
      </c>
      <c r="E93" s="317">
        <v>7580</v>
      </c>
      <c r="F93" s="336">
        <v>42.356119999999997</v>
      </c>
      <c r="G93" s="336">
        <v>8429.3873100000001</v>
      </c>
      <c r="H93" s="336">
        <f t="shared" si="5"/>
        <v>-849.38731000000007</v>
      </c>
      <c r="I93" s="337">
        <v>6342.2050499999996</v>
      </c>
      <c r="J93" s="156"/>
      <c r="K93" s="128"/>
      <c r="L93" s="156"/>
      <c r="M93" s="156"/>
    </row>
    <row r="94" spans="1:13" ht="14.1" customHeight="1" x14ac:dyDescent="0.3">
      <c r="A94" s="115"/>
      <c r="B94" s="136"/>
      <c r="C94" s="266" t="s">
        <v>29</v>
      </c>
      <c r="D94" s="316">
        <v>10414</v>
      </c>
      <c r="E94" s="316">
        <v>10091</v>
      </c>
      <c r="F94" s="334">
        <v>274.92295999999999</v>
      </c>
      <c r="G94" s="334">
        <v>7983.3110800000004</v>
      </c>
      <c r="H94" s="334">
        <f t="shared" si="5"/>
        <v>2107.6889199999996</v>
      </c>
      <c r="I94" s="335">
        <v>8971.7253400000009</v>
      </c>
      <c r="J94" s="156"/>
      <c r="K94" s="128"/>
      <c r="L94" s="156"/>
      <c r="M94" s="156"/>
    </row>
    <row r="95" spans="1:13" ht="14.1" customHeight="1" thickBot="1" x14ac:dyDescent="0.35">
      <c r="A95" s="120"/>
      <c r="B95" s="39"/>
      <c r="C95" s="267" t="s">
        <v>81</v>
      </c>
      <c r="D95" s="322">
        <v>1184</v>
      </c>
      <c r="E95" s="322">
        <v>1953</v>
      </c>
      <c r="F95" s="345">
        <v>109.45757999999999</v>
      </c>
      <c r="G95" s="345">
        <v>1620.16004</v>
      </c>
      <c r="H95" s="345">
        <f t="shared" si="5"/>
        <v>332.83996000000002</v>
      </c>
      <c r="I95" s="346">
        <v>1612.19551</v>
      </c>
      <c r="J95" s="156"/>
      <c r="K95" s="128"/>
      <c r="L95" s="156"/>
      <c r="M95" s="156"/>
    </row>
    <row r="96" spans="1:13" ht="15" thickBot="1" x14ac:dyDescent="0.35">
      <c r="A96" s="120"/>
      <c r="B96" s="39"/>
      <c r="C96" s="173" t="s">
        <v>13</v>
      </c>
      <c r="D96" s="392">
        <v>313</v>
      </c>
      <c r="E96" s="392">
        <v>313</v>
      </c>
      <c r="F96" s="341">
        <v>1</v>
      </c>
      <c r="G96" s="341">
        <v>18.92306</v>
      </c>
      <c r="H96" s="341">
        <f t="shared" si="5"/>
        <v>294.07693999999998</v>
      </c>
      <c r="I96" s="342">
        <v>12.82804</v>
      </c>
      <c r="J96" s="156"/>
      <c r="K96" s="128"/>
      <c r="L96" s="156"/>
      <c r="M96" s="156"/>
    </row>
    <row r="97" spans="1:13" ht="16.8" thickBot="1" x14ac:dyDescent="0.35">
      <c r="A97" s="120"/>
      <c r="B97" s="118"/>
      <c r="C97" s="173" t="s">
        <v>61</v>
      </c>
      <c r="D97" s="319">
        <v>300</v>
      </c>
      <c r="E97" s="319">
        <v>300</v>
      </c>
      <c r="F97" s="320">
        <v>0.57487999999999995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5">
      <c r="A98" s="120"/>
      <c r="B98" s="118"/>
      <c r="C98" s="258" t="s">
        <v>14</v>
      </c>
      <c r="D98" s="319"/>
      <c r="E98" s="319"/>
      <c r="F98" s="320">
        <v>2</v>
      </c>
      <c r="G98" s="320">
        <v>42</v>
      </c>
      <c r="H98" s="320">
        <f t="shared" si="5"/>
        <v>-42</v>
      </c>
      <c r="I98" s="323">
        <v>117</v>
      </c>
      <c r="J98" s="156"/>
      <c r="K98" s="128"/>
      <c r="L98" s="156"/>
      <c r="M98" s="156"/>
    </row>
    <row r="99" spans="1:13" ht="16.2" thickBot="1" x14ac:dyDescent="0.35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1184.1714399999998</v>
      </c>
      <c r="G99" s="391">
        <f t="shared" si="6"/>
        <v>77159.696889999992</v>
      </c>
      <c r="H99" s="222">
        <f>H85+H88+H96+H97+H98</f>
        <v>19052.303109999997</v>
      </c>
      <c r="I99" s="198">
        <f>I85+I88+I96+I97+I98</f>
        <v>74300.777489999993</v>
      </c>
      <c r="J99" s="156"/>
      <c r="K99" s="128"/>
      <c r="L99" s="156"/>
      <c r="M99" s="156"/>
    </row>
    <row r="100" spans="1:13" ht="14.4" x14ac:dyDescent="0.3">
      <c r="A100" s="120"/>
      <c r="B100" s="118"/>
      <c r="C100" s="123" t="s">
        <v>99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">
      <c r="B101" s="13"/>
      <c r="C101" s="202" t="s">
        <v>129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" thickBot="1" x14ac:dyDescent="0.35">
      <c r="B102" s="24"/>
      <c r="C102" s="203" t="s">
        <v>112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3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5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3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5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5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3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3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3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5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5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3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5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3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5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5">
      <c r="B117" s="2"/>
      <c r="C117" s="218" t="s">
        <v>19</v>
      </c>
      <c r="D117" s="178" t="s">
        <v>70</v>
      </c>
      <c r="E117" s="178" t="s">
        <v>113</v>
      </c>
      <c r="F117" s="187" t="str">
        <f>F19</f>
        <v>LANDET KVANTUM UKE 42</v>
      </c>
      <c r="G117" s="194" t="str">
        <f>G19</f>
        <v>LANDET KVANTUM T.O.M UKE 42</v>
      </c>
      <c r="H117" s="194" t="str">
        <f>I19</f>
        <v>RESTKVOTER</v>
      </c>
      <c r="I117" s="195" t="str">
        <f>J19</f>
        <v>LANDET KVANTUM T.O.M. UKE 42 2018</v>
      </c>
      <c r="J117" s="4"/>
      <c r="K117" s="1"/>
      <c r="L117" s="4"/>
      <c r="M117" s="4"/>
    </row>
    <row r="118" spans="2:13" s="70" customFormat="1" ht="14.1" customHeight="1" x14ac:dyDescent="0.3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219.61814999999999</v>
      </c>
      <c r="G118" s="232">
        <f t="shared" si="7"/>
        <v>42829.79378</v>
      </c>
      <c r="H118" s="347">
        <f t="shared" si="7"/>
        <v>2678.2062200000028</v>
      </c>
      <c r="I118" s="350">
        <f t="shared" si="7"/>
        <v>54543.257949999999</v>
      </c>
      <c r="J118" s="156"/>
      <c r="K118" s="128"/>
      <c r="L118" s="156"/>
      <c r="M118" s="156"/>
    </row>
    <row r="119" spans="2:13" ht="14.1" customHeight="1" x14ac:dyDescent="0.3">
      <c r="B119" s="9"/>
      <c r="C119" s="260" t="s">
        <v>12</v>
      </c>
      <c r="D119" s="244">
        <v>39515</v>
      </c>
      <c r="E119" s="244">
        <v>35734</v>
      </c>
      <c r="F119" s="244">
        <v>32.813099999999999</v>
      </c>
      <c r="G119" s="244">
        <v>36187.089549999997</v>
      </c>
      <c r="H119" s="351">
        <f>E119-G119</f>
        <v>-453.08954999999696</v>
      </c>
      <c r="I119" s="352">
        <v>46152.345589999997</v>
      </c>
      <c r="J119" s="156"/>
      <c r="K119" s="128"/>
      <c r="L119" s="156"/>
      <c r="M119" s="156"/>
    </row>
    <row r="120" spans="2:13" ht="14.1" customHeight="1" x14ac:dyDescent="0.3">
      <c r="B120" s="9"/>
      <c r="C120" s="260" t="s">
        <v>11</v>
      </c>
      <c r="D120" s="244">
        <v>9129</v>
      </c>
      <c r="E120" s="244">
        <v>9274</v>
      </c>
      <c r="F120" s="244">
        <v>186.80504999999999</v>
      </c>
      <c r="G120" s="244">
        <v>6642.7042300000003</v>
      </c>
      <c r="H120" s="351">
        <f>E120-G120</f>
        <v>2631.2957699999997</v>
      </c>
      <c r="I120" s="352">
        <v>8390.9123600000003</v>
      </c>
      <c r="J120" s="156"/>
      <c r="K120" s="128"/>
      <c r="L120" s="156"/>
      <c r="M120" s="156"/>
    </row>
    <row r="121" spans="2:13" ht="15" thickBot="1" x14ac:dyDescent="0.35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5">
      <c r="B122" s="99"/>
      <c r="C122" s="262" t="s">
        <v>123</v>
      </c>
      <c r="D122" s="295">
        <v>32529</v>
      </c>
      <c r="E122" s="295">
        <v>31820</v>
      </c>
      <c r="F122" s="295"/>
      <c r="G122" s="295">
        <f>27849+5655</f>
        <v>33504</v>
      </c>
      <c r="H122" s="298">
        <f>E122-G122</f>
        <v>-1684</v>
      </c>
      <c r="I122" s="300">
        <v>34641.794869999998</v>
      </c>
      <c r="J122" s="100"/>
      <c r="K122" s="128"/>
      <c r="L122" s="156"/>
      <c r="M122" s="156"/>
    </row>
    <row r="123" spans="2:13" s="70" customFormat="1" ht="14.25" customHeight="1" thickBot="1" x14ac:dyDescent="0.35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1774.2399800000001</v>
      </c>
      <c r="G123" s="226">
        <f>G132+G129+G124</f>
        <v>48479.209089999997</v>
      </c>
      <c r="H123" s="355">
        <f>H124+H129+H132</f>
        <v>3678.7909099999997</v>
      </c>
      <c r="I123" s="356">
        <f>I124+I129+I132</f>
        <v>48954.21501</v>
      </c>
      <c r="J123" s="118"/>
      <c r="K123" s="128"/>
      <c r="L123" s="156"/>
      <c r="M123" s="156"/>
    </row>
    <row r="124" spans="2:13" ht="15.75" customHeight="1" x14ac:dyDescent="0.3">
      <c r="B124" s="2"/>
      <c r="C124" s="264" t="s">
        <v>124</v>
      </c>
      <c r="D124" s="377">
        <f>D125+D126+D127+D128</f>
        <v>38587</v>
      </c>
      <c r="E124" s="377">
        <f>E125+E126+E127+E128</f>
        <v>39056</v>
      </c>
      <c r="F124" s="377">
        <f>F125+F126+F127+F128</f>
        <v>1459.5868500000001</v>
      </c>
      <c r="G124" s="377">
        <f>G125+G126+G128+G127</f>
        <v>35260.086479999998</v>
      </c>
      <c r="H124" s="357">
        <f>H125+H126+H127+H128</f>
        <v>3795.9135200000001</v>
      </c>
      <c r="I124" s="358">
        <f>I125+I126+I127+I128</f>
        <v>39526.22337</v>
      </c>
      <c r="J124" s="4"/>
      <c r="K124" s="128"/>
      <c r="L124" s="156"/>
      <c r="M124" s="156"/>
    </row>
    <row r="125" spans="2:13" s="22" customFormat="1" ht="14.1" customHeight="1" x14ac:dyDescent="0.3">
      <c r="B125" s="45"/>
      <c r="C125" s="265" t="s">
        <v>22</v>
      </c>
      <c r="D125" s="240">
        <v>10977</v>
      </c>
      <c r="E125" s="240">
        <v>12495</v>
      </c>
      <c r="F125" s="240">
        <v>318.68445000000003</v>
      </c>
      <c r="G125" s="240">
        <v>7745.5071399999997</v>
      </c>
      <c r="H125" s="359">
        <f t="shared" ref="H125:H137" si="8">E125-G125</f>
        <v>4749.4928600000003</v>
      </c>
      <c r="I125" s="360">
        <v>6232.9464399999997</v>
      </c>
      <c r="J125" s="46"/>
      <c r="K125" s="128"/>
      <c r="L125" s="156"/>
      <c r="M125" s="156"/>
    </row>
    <row r="126" spans="2:13" s="22" customFormat="1" ht="14.1" customHeight="1" x14ac:dyDescent="0.3">
      <c r="B126" s="130"/>
      <c r="C126" s="265" t="s">
        <v>23</v>
      </c>
      <c r="D126" s="240">
        <v>10663</v>
      </c>
      <c r="E126" s="240">
        <v>11231</v>
      </c>
      <c r="F126" s="240">
        <v>503.27350000000001</v>
      </c>
      <c r="G126" s="240">
        <f>10585.57934-903</f>
        <v>9682.5793400000002</v>
      </c>
      <c r="H126" s="359">
        <f t="shared" si="8"/>
        <v>1548.4206599999998</v>
      </c>
      <c r="I126" s="360">
        <v>9712.3740600000001</v>
      </c>
      <c r="J126" s="136"/>
      <c r="K126" s="128"/>
      <c r="L126" s="156"/>
      <c r="M126" s="156"/>
    </row>
    <row r="127" spans="2:13" s="22" customFormat="1" ht="14.1" customHeight="1" x14ac:dyDescent="0.3">
      <c r="B127" s="130"/>
      <c r="C127" s="265" t="s">
        <v>24</v>
      </c>
      <c r="D127" s="240">
        <v>9605</v>
      </c>
      <c r="E127" s="240">
        <v>8688</v>
      </c>
      <c r="F127" s="240">
        <v>306.93945000000002</v>
      </c>
      <c r="G127" s="240">
        <f>12262-1707</f>
        <v>10555</v>
      </c>
      <c r="H127" s="359">
        <f t="shared" si="8"/>
        <v>-1867</v>
      </c>
      <c r="I127" s="360">
        <v>11630.812019999999</v>
      </c>
      <c r="J127" s="136"/>
      <c r="K127" s="128"/>
      <c r="L127" s="156"/>
      <c r="M127" s="156"/>
    </row>
    <row r="128" spans="2:13" s="22" customFormat="1" ht="14.1" customHeight="1" x14ac:dyDescent="0.3">
      <c r="B128" s="130"/>
      <c r="C128" s="265" t="s">
        <v>84</v>
      </c>
      <c r="D128" s="240">
        <v>7342</v>
      </c>
      <c r="E128" s="240">
        <v>6642</v>
      </c>
      <c r="F128" s="240">
        <v>330.68945000000002</v>
      </c>
      <c r="G128" s="240">
        <f>10322-3045</f>
        <v>7277</v>
      </c>
      <c r="H128" s="359">
        <f t="shared" si="8"/>
        <v>-635</v>
      </c>
      <c r="I128" s="360">
        <v>11950.090850000001</v>
      </c>
      <c r="J128" s="136"/>
      <c r="K128" s="128"/>
      <c r="L128" s="156"/>
      <c r="M128" s="156"/>
    </row>
    <row r="129" spans="2:13" s="23" customFormat="1" ht="14.1" customHeight="1" x14ac:dyDescent="0.3">
      <c r="B129" s="20"/>
      <c r="C129" s="266" t="s">
        <v>18</v>
      </c>
      <c r="D129" s="233">
        <f>D130+D131</f>
        <v>5439</v>
      </c>
      <c r="E129" s="233">
        <v>6205</v>
      </c>
      <c r="F129" s="233">
        <v>22.742100000000001</v>
      </c>
      <c r="G129" s="233">
        <v>6564.52034</v>
      </c>
      <c r="H129" s="361">
        <f t="shared" si="8"/>
        <v>-359.52034000000003</v>
      </c>
      <c r="I129" s="362">
        <v>4518.7548100000004</v>
      </c>
      <c r="J129" s="39"/>
      <c r="K129" s="128"/>
      <c r="L129" s="156"/>
      <c r="M129" s="156"/>
    </row>
    <row r="130" spans="2:13" ht="14.1" customHeight="1" x14ac:dyDescent="0.3">
      <c r="B130" s="9"/>
      <c r="C130" s="265" t="s">
        <v>40</v>
      </c>
      <c r="D130" s="240">
        <v>4939</v>
      </c>
      <c r="E130" s="240">
        <f>E129-E131</f>
        <v>5705</v>
      </c>
      <c r="F130" s="240">
        <v>2.7256499999999999</v>
      </c>
      <c r="G130" s="240">
        <v>6312.7404800000004</v>
      </c>
      <c r="H130" s="359">
        <f t="shared" si="8"/>
        <v>-607.74048000000039</v>
      </c>
      <c r="I130" s="360">
        <v>4427.5890600000002</v>
      </c>
      <c r="J130" s="118"/>
      <c r="K130" s="128"/>
      <c r="L130" s="156"/>
      <c r="M130" s="156"/>
    </row>
    <row r="131" spans="2:13" ht="14.1" customHeight="1" x14ac:dyDescent="0.3">
      <c r="B131" s="20"/>
      <c r="C131" s="265" t="s">
        <v>41</v>
      </c>
      <c r="D131" s="240">
        <v>500</v>
      </c>
      <c r="E131" s="240">
        <v>500</v>
      </c>
      <c r="F131" s="240">
        <f>F129-F130</f>
        <v>20.016449999999999</v>
      </c>
      <c r="G131" s="240">
        <f>G129-G130</f>
        <v>251.77985999999964</v>
      </c>
      <c r="H131" s="359">
        <f t="shared" si="8"/>
        <v>248.22014000000036</v>
      </c>
      <c r="I131" s="360">
        <f>I129-I130</f>
        <v>91.165750000000116</v>
      </c>
      <c r="J131" s="39"/>
      <c r="K131" s="128"/>
      <c r="L131" s="156"/>
      <c r="M131" s="156"/>
    </row>
    <row r="132" spans="2:13" ht="15" thickBot="1" x14ac:dyDescent="0.35">
      <c r="B132" s="9"/>
      <c r="C132" s="267" t="s">
        <v>81</v>
      </c>
      <c r="D132" s="257">
        <v>5922</v>
      </c>
      <c r="E132" s="257">
        <v>6897</v>
      </c>
      <c r="F132" s="257">
        <v>291.91102999999998</v>
      </c>
      <c r="G132" s="257">
        <v>6654.6022700000003</v>
      </c>
      <c r="H132" s="363">
        <f t="shared" si="8"/>
        <v>242.39772999999968</v>
      </c>
      <c r="I132" s="364">
        <v>4909.2368299999998</v>
      </c>
      <c r="J132" s="118"/>
      <c r="K132" s="128"/>
      <c r="L132" s="156"/>
      <c r="M132" s="156"/>
    </row>
    <row r="133" spans="2:13" s="70" customFormat="1" ht="15" thickBot="1" x14ac:dyDescent="0.35">
      <c r="B133" s="9"/>
      <c r="C133" s="263" t="s">
        <v>13</v>
      </c>
      <c r="D133" s="226">
        <v>129</v>
      </c>
      <c r="E133" s="226">
        <v>129</v>
      </c>
      <c r="F133" s="226"/>
      <c r="G133" s="226">
        <v>12.890499999999999</v>
      </c>
      <c r="H133" s="378">
        <f t="shared" si="8"/>
        <v>116.1095</v>
      </c>
      <c r="I133" s="379">
        <v>12.872400000000001</v>
      </c>
      <c r="J133" s="118"/>
      <c r="K133" s="128"/>
      <c r="L133" s="156"/>
      <c r="M133" s="156"/>
    </row>
    <row r="134" spans="2:13" s="70" customFormat="1" ht="16.8" thickBot="1" x14ac:dyDescent="0.35">
      <c r="B134" s="9"/>
      <c r="C134" s="268" t="s">
        <v>65</v>
      </c>
      <c r="D134" s="296">
        <v>2000</v>
      </c>
      <c r="E134" s="296">
        <v>2000</v>
      </c>
      <c r="F134" s="296">
        <v>12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" thickBot="1" x14ac:dyDescent="0.35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264.036</v>
      </c>
      <c r="J135" s="156"/>
      <c r="K135" s="128"/>
      <c r="L135" s="156"/>
      <c r="M135" s="156"/>
    </row>
    <row r="136" spans="2:13" s="70" customFormat="1" ht="15" thickBot="1" x14ac:dyDescent="0.35">
      <c r="B136" s="9"/>
      <c r="C136" s="219" t="s">
        <v>14</v>
      </c>
      <c r="D136" s="225"/>
      <c r="E136" s="225"/>
      <c r="F136" s="225"/>
      <c r="G136" s="225">
        <v>621</v>
      </c>
      <c r="H136" s="234">
        <f t="shared" si="8"/>
        <v>-621</v>
      </c>
      <c r="I136" s="297">
        <v>544</v>
      </c>
      <c r="J136" s="118"/>
      <c r="K136" s="128"/>
      <c r="L136" s="156"/>
      <c r="M136" s="156"/>
    </row>
    <row r="137" spans="2:13" s="3" customFormat="1" ht="16.2" thickBot="1" x14ac:dyDescent="0.35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2005.8581300000001</v>
      </c>
      <c r="G137" s="186">
        <f>G118+G122+G123+G133+G134+G135+G136</f>
        <v>127687.35836999999</v>
      </c>
      <c r="H137" s="200">
        <f t="shared" si="8"/>
        <v>4177.6416300000128</v>
      </c>
      <c r="I137" s="198">
        <f>I118+I121+I122+I123+I133+I134+I135+I136</f>
        <v>140960.17622999998</v>
      </c>
      <c r="J137" s="172"/>
      <c r="K137" s="128"/>
      <c r="L137" s="156"/>
      <c r="M137" s="156"/>
    </row>
    <row r="138" spans="2:13" s="3" customFormat="1" ht="14.25" customHeight="1" x14ac:dyDescent="0.3">
      <c r="B138" s="2"/>
      <c r="C138" s="366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3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3">
      <c r="B140" s="117"/>
      <c r="C140" s="202" t="s">
        <v>130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3">
      <c r="B141" s="117"/>
      <c r="C141" s="202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2" thickBot="1" x14ac:dyDescent="0.35">
      <c r="B142" s="35"/>
      <c r="C142" s="134" t="s">
        <v>131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4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5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5">
      <c r="B148" s="119"/>
      <c r="C148" s="433" t="s">
        <v>2</v>
      </c>
      <c r="D148" s="43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">
      <c r="B149" s="119"/>
      <c r="C149" s="269" t="s">
        <v>55</v>
      </c>
      <c r="D149" s="270">
        <v>34705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">
      <c r="B150" s="119"/>
      <c r="C150" s="272" t="s">
        <v>67</v>
      </c>
      <c r="D150" s="273">
        <v>12676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5">
      <c r="B151" s="119"/>
      <c r="C151" s="274" t="s">
        <v>68</v>
      </c>
      <c r="D151" s="273">
        <v>6376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2" thickBot="1" x14ac:dyDescent="0.35">
      <c r="B152" s="119"/>
      <c r="C152" s="275" t="s">
        <v>31</v>
      </c>
      <c r="D152" s="276">
        <f>D149+D150+D151</f>
        <v>53757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">
      <c r="B153" s="119"/>
      <c r="C153" s="277" t="s">
        <v>103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">
      <c r="B154" s="119"/>
      <c r="C154" s="277" t="s">
        <v>104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5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" thickBot="1" x14ac:dyDescent="0.35">
      <c r="B157" s="119"/>
      <c r="C157" s="106" t="s">
        <v>19</v>
      </c>
      <c r="D157" s="113" t="s">
        <v>20</v>
      </c>
      <c r="E157" s="69" t="str">
        <f>F19</f>
        <v>LANDET KVANTUM UKE 42</v>
      </c>
      <c r="F157" s="69" t="str">
        <f>G19</f>
        <v>LANDET KVANTUM T.O.M UKE 42</v>
      </c>
      <c r="G157" s="69" t="str">
        <f>I19</f>
        <v>RESTKVOTER</v>
      </c>
      <c r="H157" s="92" t="str">
        <f>J19</f>
        <v>LANDET KVANTUM T.O.M. UKE 42 2018</v>
      </c>
      <c r="I157" s="118"/>
      <c r="J157" s="118"/>
      <c r="K157" s="120"/>
      <c r="L157" s="118"/>
      <c r="M157" s="118"/>
    </row>
    <row r="158" spans="2:13" ht="15" customHeight="1" thickBot="1" x14ac:dyDescent="0.35">
      <c r="B158" s="119"/>
      <c r="C158" s="111" t="s">
        <v>5</v>
      </c>
      <c r="D158" s="183">
        <v>34571</v>
      </c>
      <c r="E158" s="183">
        <v>2.331</v>
      </c>
      <c r="F158" s="183">
        <v>19889.43045</v>
      </c>
      <c r="G158" s="183">
        <f>D158-F158</f>
        <v>14681.56955</v>
      </c>
      <c r="H158" s="220">
        <v>17364.22019</v>
      </c>
      <c r="I158" s="118"/>
      <c r="J158" s="118"/>
      <c r="K158" s="120"/>
      <c r="L158" s="118"/>
      <c r="M158" s="118"/>
    </row>
    <row r="159" spans="2:13" ht="15" customHeight="1" thickBot="1" x14ac:dyDescent="0.35">
      <c r="B159" s="119"/>
      <c r="C159" s="114" t="s">
        <v>41</v>
      </c>
      <c r="D159" s="183">
        <v>100</v>
      </c>
      <c r="E159" s="183">
        <v>8.9999999999999993E-3</v>
      </c>
      <c r="F159" s="183">
        <v>29.122669999999999</v>
      </c>
      <c r="G159" s="183">
        <f>D159-F159</f>
        <v>70.877330000000001</v>
      </c>
      <c r="H159" s="220">
        <v>3.8416299999999999</v>
      </c>
      <c r="I159" s="118"/>
      <c r="J159" s="118"/>
      <c r="K159" s="120"/>
      <c r="L159" s="118"/>
      <c r="M159" s="118"/>
    </row>
    <row r="160" spans="2:13" ht="15" customHeight="1" thickBot="1" x14ac:dyDescent="0.35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>
        <v>0.02</v>
      </c>
      <c r="I160" s="118"/>
      <c r="J160" s="118"/>
      <c r="K160" s="120"/>
      <c r="L160" s="118"/>
      <c r="M160" s="118"/>
    </row>
    <row r="161" spans="1:13" ht="15" customHeight="1" thickBot="1" x14ac:dyDescent="0.35">
      <c r="A161" s="118"/>
      <c r="B161" s="119"/>
      <c r="C161" s="112" t="s">
        <v>52</v>
      </c>
      <c r="D161" s="185">
        <f>SUM(D158:D160)</f>
        <v>34705</v>
      </c>
      <c r="E161" s="185">
        <f>SUM(E158:E160)</f>
        <v>2.34</v>
      </c>
      <c r="F161" s="185">
        <f>SUM(F158:F160)</f>
        <v>19918.55312</v>
      </c>
      <c r="G161" s="185">
        <f>D161-F161</f>
        <v>14786.44688</v>
      </c>
      <c r="H161" s="207">
        <f>SUM(H158:H160)</f>
        <v>17368.081819999999</v>
      </c>
      <c r="I161" s="118"/>
      <c r="J161" s="118"/>
      <c r="K161" s="120"/>
      <c r="L161" s="118"/>
      <c r="M161" s="118"/>
    </row>
    <row r="162" spans="1:13" ht="21" customHeight="1" thickBot="1" x14ac:dyDescent="0.35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4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3">
      <c r="B164" s="430" t="s">
        <v>1</v>
      </c>
      <c r="C164" s="431"/>
      <c r="D164" s="431"/>
      <c r="E164" s="431"/>
      <c r="F164" s="431"/>
      <c r="G164" s="431"/>
      <c r="H164" s="431"/>
      <c r="I164" s="431"/>
      <c r="J164" s="431"/>
      <c r="K164" s="432"/>
      <c r="L164" s="190"/>
      <c r="M164" s="190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5">
      <c r="B166" s="29"/>
      <c r="C166" s="433" t="s">
        <v>2</v>
      </c>
      <c r="D166" s="434"/>
      <c r="E166" s="433" t="s">
        <v>53</v>
      </c>
      <c r="F166" s="434"/>
      <c r="G166" s="433" t="s">
        <v>54</v>
      </c>
      <c r="H166" s="434"/>
      <c r="I166" s="83"/>
      <c r="J166" s="83"/>
      <c r="K166" s="30"/>
      <c r="L166" s="143"/>
      <c r="M166" s="143"/>
    </row>
    <row r="167" spans="1:13" ht="14.25" customHeight="1" x14ac:dyDescent="0.3">
      <c r="B167" s="49"/>
      <c r="C167" s="269" t="s">
        <v>55</v>
      </c>
      <c r="D167" s="279">
        <v>47999</v>
      </c>
      <c r="E167" s="280" t="s">
        <v>5</v>
      </c>
      <c r="F167" s="281">
        <v>34489</v>
      </c>
      <c r="G167" s="272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3">
      <c r="B168" s="49"/>
      <c r="C168" s="272" t="s">
        <v>44</v>
      </c>
      <c r="D168" s="282">
        <v>44935</v>
      </c>
      <c r="E168" s="283" t="s">
        <v>45</v>
      </c>
      <c r="F168" s="284">
        <v>8000</v>
      </c>
      <c r="G168" s="272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3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5666</v>
      </c>
      <c r="I169" s="83"/>
      <c r="J169" s="83"/>
      <c r="K169" s="51"/>
      <c r="L169" s="191"/>
      <c r="M169" s="191"/>
    </row>
    <row r="170" spans="1:13" ht="14.1" customHeight="1" thickBot="1" x14ac:dyDescent="0.35">
      <c r="B170" s="49"/>
      <c r="C170" s="272"/>
      <c r="D170" s="282"/>
      <c r="E170" s="283"/>
      <c r="F170" s="284"/>
      <c r="G170" s="272" t="s">
        <v>47</v>
      </c>
      <c r="H170" s="101">
        <v>1693</v>
      </c>
      <c r="I170" s="83"/>
      <c r="J170" s="83"/>
      <c r="K170" s="51"/>
      <c r="L170" s="191"/>
      <c r="M170" s="191"/>
    </row>
    <row r="171" spans="1:13" ht="14.1" customHeight="1" thickBot="1" x14ac:dyDescent="0.35">
      <c r="B171" s="49"/>
      <c r="C171" s="52" t="s">
        <v>31</v>
      </c>
      <c r="D171" s="285">
        <v>93614</v>
      </c>
      <c r="E171" s="286" t="s">
        <v>57</v>
      </c>
      <c r="F171" s="285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1"/>
      <c r="M171" s="191"/>
    </row>
    <row r="172" spans="1:13" ht="12.9" customHeight="1" x14ac:dyDescent="0.3">
      <c r="B172" s="49"/>
      <c r="C172" s="254" t="s">
        <v>94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">
      <c r="B173" s="49"/>
      <c r="C173" s="287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">
      <c r="B175" s="435" t="s">
        <v>8</v>
      </c>
      <c r="C175" s="436"/>
      <c r="D175" s="436"/>
      <c r="E175" s="436"/>
      <c r="F175" s="436"/>
      <c r="G175" s="436"/>
      <c r="H175" s="436"/>
      <c r="I175" s="436"/>
      <c r="J175" s="436"/>
      <c r="K175" s="437"/>
      <c r="L175" s="190"/>
      <c r="M175" s="190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.4" thickBot="1" x14ac:dyDescent="0.35">
      <c r="A177" s="3"/>
      <c r="B177" s="29"/>
      <c r="C177" s="106" t="s">
        <v>19</v>
      </c>
      <c r="D177" s="178" t="s">
        <v>70</v>
      </c>
      <c r="E177" s="178" t="s">
        <v>114</v>
      </c>
      <c r="F177" s="223" t="str">
        <f>F19</f>
        <v>LANDET KVANTUM UKE 42</v>
      </c>
      <c r="G177" s="69" t="str">
        <f>G19</f>
        <v>LANDET KVANTUM T.O.M UKE 42</v>
      </c>
      <c r="H177" s="69" t="str">
        <f>I19</f>
        <v>RESTKVOTER</v>
      </c>
      <c r="I177" s="92" t="str">
        <f>J19</f>
        <v>LANDET KVANTUM T.O.M. UKE 42 2018</v>
      </c>
      <c r="J177" s="143"/>
      <c r="K177" s="30"/>
      <c r="L177" s="143"/>
      <c r="M177" s="143"/>
    </row>
    <row r="178" spans="1:13" ht="14.1" customHeight="1" x14ac:dyDescent="0.3">
      <c r="B178" s="49"/>
      <c r="C178" s="107" t="s">
        <v>16</v>
      </c>
      <c r="D178" s="227">
        <f t="shared" ref="D178" si="9">D179+D180+D181+D182</f>
        <v>34489</v>
      </c>
      <c r="E178" s="227">
        <f>E179+E180+E181+E182</f>
        <v>39828</v>
      </c>
      <c r="F178" s="227">
        <f>F179+F180+F181+F182</f>
        <v>221.66041000000001</v>
      </c>
      <c r="G178" s="227">
        <f t="shared" ref="G178:H178" si="10">G179+G180+G181+G182</f>
        <v>38917.468220000002</v>
      </c>
      <c r="H178" s="305">
        <f t="shared" si="10"/>
        <v>910.53178000000025</v>
      </c>
      <c r="I178" s="310">
        <f>I179+I180+I181+I182</f>
        <v>29509.292959999999</v>
      </c>
      <c r="J178" s="80"/>
      <c r="K178" s="57"/>
      <c r="L178" s="192"/>
      <c r="M178" s="192"/>
    </row>
    <row r="179" spans="1:13" ht="14.1" customHeight="1" x14ac:dyDescent="0.3">
      <c r="B179" s="49"/>
      <c r="C179" s="294" t="s">
        <v>74</v>
      </c>
      <c r="D179" s="288">
        <v>21527</v>
      </c>
      <c r="E179" s="288">
        <v>25497</v>
      </c>
      <c r="F179" s="288"/>
      <c r="G179" s="288">
        <v>29357.958689999999</v>
      </c>
      <c r="H179" s="303">
        <f t="shared" ref="H179:H184" si="11">E179-G179</f>
        <v>-3860.9586899999995</v>
      </c>
      <c r="I179" s="308">
        <v>22787.357380000001</v>
      </c>
      <c r="J179" s="80"/>
      <c r="K179" s="57"/>
      <c r="L179" s="192"/>
      <c r="M179" s="192"/>
    </row>
    <row r="180" spans="1:13" ht="14.1" customHeight="1" x14ac:dyDescent="0.3">
      <c r="B180" s="49"/>
      <c r="C180" s="108" t="s">
        <v>11</v>
      </c>
      <c r="D180" s="288">
        <v>5603</v>
      </c>
      <c r="E180" s="288">
        <v>6636</v>
      </c>
      <c r="F180" s="288">
        <v>149.99985000000001</v>
      </c>
      <c r="G180" s="288">
        <v>3047.9263500000002</v>
      </c>
      <c r="H180" s="303">
        <f t="shared" si="11"/>
        <v>3588.0736499999998</v>
      </c>
      <c r="I180" s="308">
        <v>1680.13366</v>
      </c>
      <c r="J180" s="80"/>
      <c r="K180" s="57"/>
      <c r="L180" s="192"/>
      <c r="M180" s="192"/>
    </row>
    <row r="181" spans="1:13" ht="14.1" customHeight="1" x14ac:dyDescent="0.3">
      <c r="B181" s="49"/>
      <c r="C181" s="108" t="s">
        <v>47</v>
      </c>
      <c r="D181" s="288">
        <v>1693</v>
      </c>
      <c r="E181" s="288">
        <v>1793</v>
      </c>
      <c r="F181" s="288">
        <v>29.29956</v>
      </c>
      <c r="G181" s="288">
        <v>2900.3806300000001</v>
      </c>
      <c r="H181" s="303">
        <f t="shared" si="11"/>
        <v>-1107.3806300000001</v>
      </c>
      <c r="I181" s="308">
        <v>2138.3524000000002</v>
      </c>
      <c r="J181" s="80"/>
      <c r="K181" s="57"/>
      <c r="L181" s="192"/>
      <c r="M181" s="192"/>
    </row>
    <row r="182" spans="1:13" ht="14.25" customHeight="1" thickBot="1" x14ac:dyDescent="0.35">
      <c r="B182" s="49"/>
      <c r="C182" s="410" t="s">
        <v>46</v>
      </c>
      <c r="D182" s="288">
        <v>5666</v>
      </c>
      <c r="E182" s="288">
        <v>5902</v>
      </c>
      <c r="F182" s="288">
        <v>42.360999999999997</v>
      </c>
      <c r="G182" s="288">
        <v>3611.20255</v>
      </c>
      <c r="H182" s="303">
        <f t="shared" si="11"/>
        <v>2290.79745</v>
      </c>
      <c r="I182" s="308">
        <v>2903.4495200000001</v>
      </c>
      <c r="J182" s="80"/>
      <c r="K182" s="57"/>
      <c r="L182" s="192"/>
      <c r="M182" s="192"/>
    </row>
    <row r="183" spans="1:13" ht="14.1" customHeight="1" thickBot="1" x14ac:dyDescent="0.35">
      <c r="B183" s="49"/>
      <c r="C183" s="111" t="s">
        <v>38</v>
      </c>
      <c r="D183" s="289">
        <v>5500</v>
      </c>
      <c r="E183" s="289">
        <v>5500</v>
      </c>
      <c r="F183" s="289">
        <v>0.25</v>
      </c>
      <c r="G183" s="289">
        <v>4782.7126600000001</v>
      </c>
      <c r="H183" s="307">
        <f t="shared" si="11"/>
        <v>717.28733999999986</v>
      </c>
      <c r="I183" s="312">
        <v>1922.0099600000001</v>
      </c>
      <c r="J183" s="80"/>
      <c r="K183" s="57"/>
      <c r="L183" s="192"/>
      <c r="M183" s="192"/>
    </row>
    <row r="184" spans="1:13" ht="14.1" customHeight="1" x14ac:dyDescent="0.3">
      <c r="B184" s="49"/>
      <c r="C184" s="107" t="s">
        <v>17</v>
      </c>
      <c r="D184" s="227">
        <v>8000</v>
      </c>
      <c r="E184" s="227">
        <v>8000</v>
      </c>
      <c r="F184" s="227">
        <f>F185+F186</f>
        <v>109.80188</v>
      </c>
      <c r="G184" s="227">
        <f>G185+G186</f>
        <v>3183.36265</v>
      </c>
      <c r="H184" s="305">
        <f t="shared" si="11"/>
        <v>4816.63735</v>
      </c>
      <c r="I184" s="310">
        <f>I185+I186</f>
        <v>4296.8091800000002</v>
      </c>
      <c r="J184" s="80"/>
      <c r="K184" s="57"/>
      <c r="L184" s="192"/>
      <c r="M184" s="192"/>
    </row>
    <row r="185" spans="1:13" ht="14.1" customHeight="1" x14ac:dyDescent="0.3">
      <c r="B185" s="49"/>
      <c r="C185" s="108" t="s">
        <v>29</v>
      </c>
      <c r="D185" s="288"/>
      <c r="E185" s="288"/>
      <c r="F185" s="288"/>
      <c r="G185" s="288">
        <v>392.07724999999999</v>
      </c>
      <c r="H185" s="303"/>
      <c r="I185" s="308">
        <v>1330.2295200000001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10" t="s">
        <v>48</v>
      </c>
      <c r="D186" s="229"/>
      <c r="E186" s="229"/>
      <c r="F186" s="229">
        <v>109.80188</v>
      </c>
      <c r="G186" s="229">
        <v>2791.2854000000002</v>
      </c>
      <c r="H186" s="306"/>
      <c r="I186" s="311">
        <v>2966.5796599999999</v>
      </c>
      <c r="J186" s="83"/>
      <c r="K186" s="57"/>
      <c r="L186" s="192"/>
      <c r="M186" s="192"/>
    </row>
    <row r="187" spans="1:13" ht="14.1" customHeight="1" thickBot="1" x14ac:dyDescent="0.35">
      <c r="B187" s="49"/>
      <c r="C187" s="111" t="s">
        <v>13</v>
      </c>
      <c r="D187" s="289">
        <v>10</v>
      </c>
      <c r="E187" s="289">
        <v>10</v>
      </c>
      <c r="F187" s="289"/>
      <c r="G187" s="289">
        <v>0.56779999999999997</v>
      </c>
      <c r="H187" s="307">
        <f>E187-G187</f>
        <v>9.4321999999999999</v>
      </c>
      <c r="I187" s="312">
        <v>0.53639999999999999</v>
      </c>
      <c r="J187" s="80"/>
      <c r="K187" s="57"/>
      <c r="L187" s="192"/>
      <c r="M187" s="192"/>
    </row>
    <row r="188" spans="1:13" ht="14.1" customHeight="1" thickBot="1" x14ac:dyDescent="0.35">
      <c r="B188" s="49"/>
      <c r="C188" s="109" t="s">
        <v>49</v>
      </c>
      <c r="D188" s="228"/>
      <c r="E188" s="228"/>
      <c r="F188" s="228">
        <v>1.3134600000000001</v>
      </c>
      <c r="G188" s="228">
        <v>48.703380000000003</v>
      </c>
      <c r="H188" s="304">
        <f>E188-G188</f>
        <v>-48.703380000000003</v>
      </c>
      <c r="I188" s="309">
        <v>47.139090000000003</v>
      </c>
      <c r="J188" s="80"/>
      <c r="K188" s="57"/>
      <c r="L188" s="192"/>
      <c r="M188" s="192"/>
    </row>
    <row r="189" spans="1:13" ht="16.2" thickBot="1" x14ac:dyDescent="0.35">
      <c r="A189" s="3"/>
      <c r="B189" s="29"/>
      <c r="C189" s="112" t="s">
        <v>9</v>
      </c>
      <c r="D189" s="186">
        <f>D178+D183+D184+D187</f>
        <v>47999</v>
      </c>
      <c r="E189" s="186">
        <f>E178+E183+E184+E187</f>
        <v>53338</v>
      </c>
      <c r="F189" s="186">
        <f>F178+F183+F184+F187+F188</f>
        <v>333.02575000000002</v>
      </c>
      <c r="G189" s="186">
        <f>G178+G183+G184+G187+G188</f>
        <v>46932.814709999999</v>
      </c>
      <c r="H189" s="200">
        <f>H178+H183+H184+H187+H188</f>
        <v>6405.1852900000004</v>
      </c>
      <c r="I189" s="198">
        <f>I178+I183+I184+I187+I188</f>
        <v>35775.787589999993</v>
      </c>
      <c r="J189" s="177"/>
      <c r="K189" s="57"/>
      <c r="L189" s="192"/>
      <c r="M189" s="192"/>
    </row>
    <row r="190" spans="1:13" ht="14.1" customHeight="1" x14ac:dyDescent="0.3">
      <c r="A190" s="3"/>
      <c r="B190" s="29"/>
      <c r="C190" s="366" t="s">
        <v>75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5" thickBot="1" x14ac:dyDescent="0.35">
      <c r="B191" s="58"/>
      <c r="C191" s="409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3"/>
    <row r="193" spans="1:13" s="40" customFormat="1" ht="17.100000000000001" customHeight="1" thickBot="1" x14ac:dyDescent="0.35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3">
      <c r="B194" s="430" t="s">
        <v>1</v>
      </c>
      <c r="C194" s="431"/>
      <c r="D194" s="431"/>
      <c r="E194" s="431"/>
      <c r="F194" s="431"/>
      <c r="G194" s="431"/>
      <c r="H194" s="431"/>
      <c r="I194" s="431"/>
      <c r="J194" s="431"/>
      <c r="K194" s="432"/>
      <c r="L194" s="190"/>
      <c r="M194" s="190"/>
    </row>
    <row r="195" spans="1:13" ht="6" customHeight="1" thickBot="1" x14ac:dyDescent="0.35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5">
      <c r="B196" s="72"/>
      <c r="C196" s="433" t="s">
        <v>2</v>
      </c>
      <c r="D196" s="434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3">
      <c r="B197" s="74"/>
      <c r="C197" s="269" t="s">
        <v>73</v>
      </c>
      <c r="D197" s="270">
        <v>4622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3">
      <c r="B198" s="74"/>
      <c r="C198" s="272" t="s">
        <v>44</v>
      </c>
      <c r="D198" s="273">
        <v>24433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5">
      <c r="B199" s="74"/>
      <c r="C199" s="274" t="s">
        <v>28</v>
      </c>
      <c r="D199" s="273">
        <v>382</v>
      </c>
      <c r="E199" s="290"/>
      <c r="F199" s="239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5">
      <c r="B200" s="74"/>
      <c r="C200" s="275" t="s">
        <v>31</v>
      </c>
      <c r="D200" s="276">
        <f>SUM(D197:D199)</f>
        <v>29437</v>
      </c>
      <c r="E200" s="290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3">
      <c r="B201" s="82"/>
      <c r="C201" s="291" t="s">
        <v>106</v>
      </c>
      <c r="D201" s="283"/>
      <c r="E201" s="283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3">
      <c r="B202" s="82"/>
      <c r="C202" s="287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5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3">
      <c r="B204" s="435" t="s">
        <v>8</v>
      </c>
      <c r="C204" s="436"/>
      <c r="D204" s="436"/>
      <c r="E204" s="436"/>
      <c r="F204" s="436"/>
      <c r="G204" s="436"/>
      <c r="H204" s="436"/>
      <c r="I204" s="436"/>
      <c r="J204" s="436"/>
      <c r="K204" s="437"/>
      <c r="L204" s="190"/>
      <c r="M204" s="190"/>
    </row>
    <row r="205" spans="1:13" ht="6" customHeight="1" thickBot="1" x14ac:dyDescent="0.35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5">
      <c r="B206" s="82"/>
      <c r="C206" s="106" t="s">
        <v>19</v>
      </c>
      <c r="D206" s="113" t="s">
        <v>20</v>
      </c>
      <c r="E206" s="69" t="str">
        <f>F19</f>
        <v>LANDET KVANTUM UKE 42</v>
      </c>
      <c r="F206" s="69" t="str">
        <f>G19</f>
        <v>LANDET KVANTUM T.O.M UKE 42</v>
      </c>
      <c r="G206" s="69" t="str">
        <f>I19</f>
        <v>RESTKVOTER</v>
      </c>
      <c r="H206" s="92" t="str">
        <f>J19</f>
        <v>LANDET KVANTUM T.O.M. UKE 42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5">
      <c r="B207" s="94"/>
      <c r="C207" s="111" t="s">
        <v>51</v>
      </c>
      <c r="D207" s="183">
        <v>1100</v>
      </c>
      <c r="E207" s="183">
        <v>7.6581799999999998</v>
      </c>
      <c r="F207" s="183">
        <v>976.76305000000002</v>
      </c>
      <c r="G207" s="183">
        <f>D207-F207</f>
        <v>123.23694999999998</v>
      </c>
      <c r="H207" s="220">
        <v>909.18269999999995</v>
      </c>
      <c r="I207" s="95"/>
      <c r="J207" s="162"/>
      <c r="K207" s="96"/>
      <c r="L207" s="100"/>
      <c r="M207" s="100"/>
    </row>
    <row r="208" spans="1:13" ht="14.1" customHeight="1" thickBot="1" x14ac:dyDescent="0.35">
      <c r="B208" s="82"/>
      <c r="C208" s="114" t="s">
        <v>45</v>
      </c>
      <c r="D208" s="183">
        <v>3472</v>
      </c>
      <c r="E208" s="183">
        <v>23.921749999999999</v>
      </c>
      <c r="F208" s="183">
        <v>2973.0531599999999</v>
      </c>
      <c r="G208" s="183">
        <f t="shared" ref="G208:G210" si="12">D208-F208</f>
        <v>498.94684000000007</v>
      </c>
      <c r="H208" s="220">
        <v>3974.2997999999998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5">
      <c r="B209" s="94"/>
      <c r="C209" s="109" t="s">
        <v>36</v>
      </c>
      <c r="D209" s="184">
        <v>50</v>
      </c>
      <c r="E209" s="184"/>
      <c r="F209" s="184">
        <v>2.15734</v>
      </c>
      <c r="G209" s="183">
        <f t="shared" si="12"/>
        <v>47.842660000000002</v>
      </c>
      <c r="H209" s="221">
        <v>0.52510000000000001</v>
      </c>
      <c r="I209" s="95"/>
      <c r="J209" s="162"/>
      <c r="K209" s="96"/>
      <c r="L209" s="100"/>
      <c r="M209" s="100"/>
    </row>
    <row r="210" spans="2:13" s="97" customFormat="1" ht="14.1" customHeight="1" thickBot="1" x14ac:dyDescent="0.35">
      <c r="B210" s="89"/>
      <c r="C210" s="109" t="s">
        <v>56</v>
      </c>
      <c r="D210" s="184"/>
      <c r="E210" s="184"/>
      <c r="F210" s="184">
        <v>4.2803899999999997</v>
      </c>
      <c r="G210" s="183">
        <f t="shared" si="12"/>
        <v>-4.2803899999999997</v>
      </c>
      <c r="H210" s="221">
        <v>0.95176000000000005</v>
      </c>
      <c r="I210" s="90"/>
      <c r="J210" s="90"/>
      <c r="K210" s="91"/>
      <c r="L210" s="193"/>
      <c r="M210" s="193"/>
    </row>
    <row r="211" spans="2:13" ht="16.2" thickBot="1" x14ac:dyDescent="0.35">
      <c r="B211" s="82"/>
      <c r="C211" s="112" t="s">
        <v>52</v>
      </c>
      <c r="D211" s="185">
        <f>D197</f>
        <v>4622</v>
      </c>
      <c r="E211" s="185">
        <f>SUM(E207:E210)</f>
        <v>31.579929999999997</v>
      </c>
      <c r="F211" s="185">
        <f>SUM(F207:F210)</f>
        <v>3956.2539400000001</v>
      </c>
      <c r="G211" s="185">
        <f>D211-F211</f>
        <v>665.74605999999994</v>
      </c>
      <c r="H211" s="207">
        <f>H207+H208+H209+H210</f>
        <v>4884.9593599999998</v>
      </c>
      <c r="I211" s="80"/>
      <c r="J211" s="80"/>
      <c r="K211" s="71"/>
      <c r="L211" s="118"/>
      <c r="M211" s="118"/>
    </row>
    <row r="212" spans="2:13" s="70" customFormat="1" ht="9" customHeight="1" x14ac:dyDescent="0.3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5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3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3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3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5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3">
      <c r="B222" s="430" t="s">
        <v>1</v>
      </c>
      <c r="C222" s="431"/>
      <c r="D222" s="431"/>
      <c r="E222" s="431"/>
      <c r="F222" s="431"/>
      <c r="G222" s="431"/>
      <c r="H222" s="431"/>
      <c r="I222" s="431"/>
      <c r="J222" s="431"/>
      <c r="K222" s="432"/>
      <c r="L222" s="190"/>
      <c r="M222" s="190"/>
    </row>
    <row r="223" spans="2:13" ht="6" customHeight="1" thickBot="1" x14ac:dyDescent="0.35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5">
      <c r="B224" s="142"/>
      <c r="C224" s="433" t="s">
        <v>2</v>
      </c>
      <c r="D224" s="434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3">
      <c r="B225" s="145"/>
      <c r="C225" s="269" t="s">
        <v>73</v>
      </c>
      <c r="D225" s="270">
        <v>3536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3">
      <c r="B226" s="145"/>
      <c r="C226" s="272" t="s">
        <v>44</v>
      </c>
      <c r="D226" s="273">
        <v>2504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5">
      <c r="B227" s="145"/>
      <c r="C227" s="272" t="s">
        <v>28</v>
      </c>
      <c r="D227" s="273">
        <v>123</v>
      </c>
      <c r="E227" s="290"/>
      <c r="F227" s="239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5">
      <c r="B228" s="145"/>
      <c r="C228" s="275" t="s">
        <v>31</v>
      </c>
      <c r="D228" s="276">
        <f>SUM(D225:D227)</f>
        <v>6163</v>
      </c>
      <c r="E228" s="290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5">
      <c r="B229" s="82"/>
      <c r="C229" s="254" t="s">
        <v>120</v>
      </c>
      <c r="D229" s="283"/>
      <c r="E229" s="283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3">
      <c r="B230" s="435" t="s">
        <v>8</v>
      </c>
      <c r="C230" s="436"/>
      <c r="D230" s="436"/>
      <c r="E230" s="436"/>
      <c r="F230" s="436"/>
      <c r="G230" s="436"/>
      <c r="H230" s="436"/>
      <c r="I230" s="436"/>
      <c r="J230" s="436"/>
      <c r="K230" s="437"/>
      <c r="L230" s="190"/>
      <c r="M230" s="190"/>
    </row>
    <row r="231" spans="2:14" ht="6" customHeight="1" thickBot="1" x14ac:dyDescent="0.35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5">
      <c r="B232" s="82"/>
      <c r="C232" s="399" t="s">
        <v>89</v>
      </c>
      <c r="D232" s="417" t="s">
        <v>90</v>
      </c>
      <c r="E232" s="399" t="s">
        <v>119</v>
      </c>
      <c r="F232" s="400" t="str">
        <f>E206</f>
        <v>LANDET KVANTUM UKE 42</v>
      </c>
      <c r="G232" s="401" t="str">
        <f>F206</f>
        <v>LANDET KVANTUM T.O.M UKE 42</v>
      </c>
      <c r="H232" s="401" t="s">
        <v>62</v>
      </c>
      <c r="I232" s="402" t="str">
        <f>H206</f>
        <v>LANDET KVANTUM T.O.M. UKE 42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5">
      <c r="B233" s="161"/>
      <c r="C233" s="111" t="s">
        <v>91</v>
      </c>
      <c r="D233" s="427">
        <v>1650</v>
      </c>
      <c r="E233" s="438">
        <v>1650</v>
      </c>
      <c r="F233" s="419">
        <f>SUM(F234:F235)</f>
        <v>0</v>
      </c>
      <c r="G233" s="403">
        <f>SUM(G234:G235)</f>
        <v>1595.15535</v>
      </c>
      <c r="H233" s="424">
        <f>E233-G233</f>
        <v>54.844650000000001</v>
      </c>
      <c r="I233" s="403">
        <f>SUM(I234:I235)</f>
        <v>2080.6275000000001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5">
      <c r="B234" s="161"/>
      <c r="C234" s="404" t="s">
        <v>80</v>
      </c>
      <c r="D234" s="428"/>
      <c r="E234" s="439"/>
      <c r="F234" s="420"/>
      <c r="G234" s="405">
        <v>1221.97955</v>
      </c>
      <c r="H234" s="425"/>
      <c r="I234" s="405">
        <v>1633.6824999999999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5">
      <c r="B235" s="161"/>
      <c r="C235" s="404" t="s">
        <v>81</v>
      </c>
      <c r="D235" s="429"/>
      <c r="E235" s="440"/>
      <c r="F235" s="406"/>
      <c r="G235" s="406">
        <v>373.17579999999998</v>
      </c>
      <c r="H235" s="426"/>
      <c r="I235" s="414">
        <v>446.94499999999999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5">
      <c r="B236" s="161"/>
      <c r="C236" s="111" t="s">
        <v>92</v>
      </c>
      <c r="D236" s="427">
        <v>943</v>
      </c>
      <c r="E236" s="438">
        <v>1266</v>
      </c>
      <c r="F236" s="419">
        <f>SUM(F237:F238)</f>
        <v>0</v>
      </c>
      <c r="G236" s="403">
        <f>SUM(G237:G238)</f>
        <v>1333.29981</v>
      </c>
      <c r="H236" s="424">
        <f>E236-G236</f>
        <v>-67.299809999999979</v>
      </c>
      <c r="I236" s="403">
        <f>SUM(I237:I238)</f>
        <v>1704.83341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5">
      <c r="B237" s="161"/>
      <c r="C237" s="404" t="s">
        <v>80</v>
      </c>
      <c r="D237" s="428"/>
      <c r="E237" s="439"/>
      <c r="F237" s="420"/>
      <c r="G237" s="405">
        <v>1036.5637099999999</v>
      </c>
      <c r="H237" s="425"/>
      <c r="I237" s="405">
        <v>1421.3724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5">
      <c r="B238" s="161"/>
      <c r="C238" s="404" t="s">
        <v>81</v>
      </c>
      <c r="D238" s="429"/>
      <c r="E238" s="440"/>
      <c r="F238" s="406"/>
      <c r="G238" s="406">
        <v>296.73610000000002</v>
      </c>
      <c r="H238" s="426"/>
      <c r="I238" s="414">
        <v>283.46100999999999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5">
      <c r="B239" s="161"/>
      <c r="C239" s="111" t="s">
        <v>93</v>
      </c>
      <c r="D239" s="427">
        <v>943</v>
      </c>
      <c r="E239" s="438">
        <v>1143</v>
      </c>
      <c r="F239" s="419">
        <f>SUM(F240:F241)</f>
        <v>61.643000000000001</v>
      </c>
      <c r="G239" s="403">
        <f>SUM(G240:G241)</f>
        <v>519.55166999999994</v>
      </c>
      <c r="H239" s="424">
        <f>E239-G239</f>
        <v>623.44833000000006</v>
      </c>
      <c r="I239" s="403">
        <f>SUM(I240:I241)</f>
        <v>633.51069999999993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5">
      <c r="B240" s="161"/>
      <c r="C240" s="404" t="s">
        <v>80</v>
      </c>
      <c r="D240" s="428"/>
      <c r="E240" s="439"/>
      <c r="F240" s="420">
        <v>47.026499999999999</v>
      </c>
      <c r="G240" s="405">
        <v>407.77706999999998</v>
      </c>
      <c r="H240" s="425"/>
      <c r="I240" s="405">
        <v>526.28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5">
      <c r="B241" s="161"/>
      <c r="C241" s="404" t="s">
        <v>81</v>
      </c>
      <c r="D241" s="429"/>
      <c r="E241" s="440"/>
      <c r="F241" s="406">
        <v>14.6165</v>
      </c>
      <c r="G241" s="406">
        <v>111.77460000000001</v>
      </c>
      <c r="H241" s="426"/>
      <c r="I241" s="414">
        <v>107.2307</v>
      </c>
      <c r="J241" s="100"/>
      <c r="K241" s="412"/>
      <c r="L241" s="100"/>
      <c r="M241" s="100"/>
      <c r="N241" s="100"/>
    </row>
    <row r="242" spans="2:14" s="97" customFormat="1" ht="14.1" customHeight="1" thickBot="1" x14ac:dyDescent="0.35">
      <c r="B242" s="89"/>
      <c r="C242" s="109" t="s">
        <v>56</v>
      </c>
      <c r="D242" s="411"/>
      <c r="E242" s="421"/>
      <c r="F242" s="221"/>
      <c r="G242" s="221"/>
      <c r="H242" s="407"/>
      <c r="I242" s="415"/>
      <c r="J242" s="100"/>
      <c r="K242" s="413"/>
      <c r="L242" s="193"/>
      <c r="M242" s="193"/>
      <c r="N242" s="193"/>
    </row>
    <row r="243" spans="2:14" ht="16.2" thickBot="1" x14ac:dyDescent="0.35">
      <c r="B243" s="82"/>
      <c r="C243" s="112" t="s">
        <v>52</v>
      </c>
      <c r="D243" s="418">
        <f>SUM(D233:D242)</f>
        <v>3536</v>
      </c>
      <c r="E243" s="422">
        <f>SUM(E233:E242)</f>
        <v>4059</v>
      </c>
      <c r="F243" s="185">
        <f>F233+F236+F239+F242</f>
        <v>61.643000000000001</v>
      </c>
      <c r="G243" s="185">
        <f>G233+G236+G239+G242</f>
        <v>3448.0068299999998</v>
      </c>
      <c r="H243" s="408">
        <f>SUM(H233:H242)</f>
        <v>610.99317000000008</v>
      </c>
      <c r="I243" s="416">
        <f>I233+I236+I239+I242</f>
        <v>4418.9716099999996</v>
      </c>
      <c r="J243" s="118"/>
      <c r="K243" s="42"/>
      <c r="L243" s="118"/>
      <c r="M243" s="118"/>
      <c r="N243" s="118"/>
    </row>
    <row r="244" spans="2:14" s="70" customFormat="1" ht="9" customHeight="1" x14ac:dyDescent="0.3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5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3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3"/>
    <row r="248" spans="2:14" ht="14.1" hidden="1" customHeight="1" x14ac:dyDescent="0.3"/>
    <row r="249" spans="2:14" ht="14.1" hidden="1" customHeight="1" x14ac:dyDescent="0.3"/>
    <row r="250" spans="2:14" ht="14.1" hidden="1" customHeight="1" x14ac:dyDescent="0.3">
      <c r="G250" s="64"/>
    </row>
    <row r="251" spans="2:14" ht="14.1" hidden="1" customHeight="1" x14ac:dyDescent="0.3">
      <c r="F251" s="64"/>
    </row>
    <row r="252" spans="2:14" ht="14.1" hidden="1" customHeight="1" x14ac:dyDescent="0.3"/>
    <row r="253" spans="2:14" ht="14.1" hidden="1" customHeight="1" x14ac:dyDescent="0.3"/>
    <row r="254" spans="2:14" ht="14.1" hidden="1" customHeight="1" x14ac:dyDescent="0.3"/>
    <row r="255" spans="2:14" ht="14.1" hidden="1" customHeight="1" x14ac:dyDescent="0.3"/>
    <row r="256" spans="2:14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42
&amp;"-,Normal"&amp;11(iht. motatte landings- og sluttsedler fra fiskesalgslagene; alle tallstørrelser i hele tonn)&amp;R22.10.2019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UKE_42_2019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2019-10-22T09:18:46Z</cp:lastPrinted>
  <dcterms:created xsi:type="dcterms:W3CDTF">2011-07-06T12:13:20Z</dcterms:created>
  <dcterms:modified xsi:type="dcterms:W3CDTF">2019-10-24T12:17:40Z</dcterms:modified>
</cp:coreProperties>
</file>