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4820" tabRatio="413"/>
  </bookViews>
  <sheets>
    <sheet name="UKE_8_2018" sheetId="1" r:id="rId1"/>
  </sheets>
  <definedNames>
    <definedName name="Z_14D440E4_F18A_4F78_9989_38C1B133222D_.wvu.Cols" localSheetId="0" hidden="1">UKE_8_2018!#REF!</definedName>
    <definedName name="Z_14D440E4_F18A_4F78_9989_38C1B133222D_.wvu.PrintArea" localSheetId="0" hidden="1">UKE_8_2018!$B$1:$M$215</definedName>
    <definedName name="Z_14D440E4_F18A_4F78_9989_38C1B133222D_.wvu.Rows" localSheetId="0" hidden="1">UKE_8_2018!$327:$1048576,UKE_8_2018!$216:$326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F190" i="1"/>
  <c r="G33" i="1"/>
  <c r="J32" i="1"/>
  <c r="E21" i="1" l="1"/>
  <c r="G209" i="1" l="1"/>
  <c r="G210" i="1"/>
  <c r="G211" i="1"/>
  <c r="G208" i="1"/>
  <c r="D127" i="1" l="1"/>
  <c r="H114" i="1"/>
  <c r="F114" i="1"/>
  <c r="D114" i="1"/>
  <c r="D93" i="1"/>
  <c r="D92" i="1"/>
  <c r="H80" i="1"/>
  <c r="F80" i="1"/>
  <c r="D80" i="1"/>
  <c r="G61" i="1"/>
  <c r="G59" i="1"/>
  <c r="I40" i="1"/>
  <c r="D32" i="1"/>
  <c r="D27" i="1"/>
  <c r="D26" i="1"/>
  <c r="D21" i="1"/>
  <c r="H14" i="1"/>
  <c r="F14" i="1"/>
  <c r="D14" i="1"/>
  <c r="D25" i="1" l="1"/>
  <c r="D24" i="1" s="1"/>
  <c r="D42" i="1" s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I41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E25" i="1" l="1"/>
  <c r="E32" i="1"/>
  <c r="E87" i="1"/>
  <c r="E91" i="1"/>
  <c r="E90" i="1" s="1"/>
  <c r="E120" i="1"/>
  <c r="E126" i="1"/>
  <c r="E131" i="1"/>
  <c r="H131" i="1" s="1"/>
  <c r="E179" i="1"/>
  <c r="E190" i="1" s="1"/>
  <c r="H188" i="1"/>
  <c r="E101" i="1" l="1"/>
  <c r="E24" i="1"/>
  <c r="E42" i="1" s="1"/>
  <c r="E125" i="1"/>
  <c r="E139" i="1" s="1"/>
  <c r="H126" i="1" l="1"/>
  <c r="H125" i="1" s="1"/>
  <c r="H120" i="1"/>
  <c r="I185" i="1" l="1"/>
  <c r="G34" i="1" l="1"/>
  <c r="I34" i="1" s="1"/>
  <c r="F133" i="1" l="1"/>
  <c r="F25" i="1" l="1"/>
  <c r="F126" i="1" l="1"/>
  <c r="F125" i="1" s="1"/>
  <c r="G30" i="1" l="1"/>
  <c r="I30" i="1" s="1"/>
  <c r="H62" i="1" l="1"/>
  <c r="F179" i="1" l="1"/>
  <c r="G179" i="1"/>
  <c r="I133" i="1" l="1"/>
  <c r="I120" i="1"/>
  <c r="I126" i="1"/>
  <c r="I125" i="1" s="1"/>
  <c r="H42" i="1"/>
  <c r="G32" i="1"/>
  <c r="I139" i="1" l="1"/>
  <c r="I179" i="1"/>
  <c r="H68" i="1"/>
  <c r="F32" i="1"/>
  <c r="F24" i="1" s="1"/>
  <c r="I32" i="1" l="1"/>
  <c r="I25" i="1"/>
  <c r="H91" i="1"/>
  <c r="H90" i="1" s="1"/>
  <c r="I24" i="1" l="1"/>
  <c r="F185" i="1" l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J25" i="1"/>
  <c r="G25" i="1"/>
  <c r="G24" i="1" s="1"/>
  <c r="J21" i="1"/>
  <c r="G21" i="1"/>
  <c r="F21" i="1"/>
  <c r="D101" i="1" l="1"/>
  <c r="F42" i="1"/>
  <c r="I101" i="1"/>
  <c r="G42" i="1"/>
  <c r="H101" i="1"/>
  <c r="G101" i="1"/>
  <c r="F101" i="1"/>
  <c r="J24" i="1"/>
  <c r="J42" i="1" s="1"/>
  <c r="I21" i="1"/>
  <c r="I42" i="1" s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<sst xmlns="http://schemas.openxmlformats.org/spreadsheetml/2006/main" count="229" uniqueCount="116">
  <si>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</si>
  <si>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</si>
  <si>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</si>
  <si>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</si>
  <si>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</si>
  <si>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</si>
  <si>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</si>
  <si>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</si>
  <si>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</si>
  <si>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</si>
  <si>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</si>
  <si>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</si>
  <si>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</si>
  <si>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</si>
  <si>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</si>
  <si>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</si>
  <si>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</si>
  <si>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</si>
  <si>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</si>
  <si>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</si>
  <si>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</si>
  <si>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</si>
  <si>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</si>
  <si>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</si>
  <si>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</si>
  <si>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</si>
  <si>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</si>
  <si>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</si>
  <si>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</si>
  <si>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</si>
  <si>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</si>
  <si>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</si>
  <si>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</si>
  <si>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</si>
  <si>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</si>
  <si>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</si>
  <si>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</si>
  <si>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</si>
  <si>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</si>
  <si>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</si>
  <si>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</si>
  <si>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</si>
  <si>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</si>
  <si>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</si>
  <si>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</si>
  <si>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</si>
  <si>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</si>
  <si>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</si>
  <si>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</si>
  <si>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</si>
  <si>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</si>
  <si>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</si>
  <si>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</si>
  <si>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</si>
  <si>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</si>
  <si>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</si>
  <si>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</si>
  <si>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</si>
  <si>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</si>
  <si>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</si>
  <si>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</si>
  <si>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</si>
  <si>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</si>
  <si>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</si>
  <si>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</si>
  <si>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</si>
  <si>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</si>
  <si>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</si>
  <si>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</si>
  <si>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</si>
  <si>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</si>
  <si>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</si>
  <si>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</si>
  <si>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</si>
  <si>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</si>
  <si>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</si>
  <si>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</si>
  <si>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</si>
  <si>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</si>
  <si>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</si>
  <si>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</si>
  <si>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</si>
  <si>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</si>
  <si>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</si>
  <si>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</si>
  <si>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</si>
  <si>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</si>
  <si>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</si>
  <si>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</si>
  <si>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</si>
  <si>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</si>
  <si>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</si>
  <si>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</si>
  <si>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</si>
  <si>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</si>
  <si>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</si>
  <si>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r>
      <t xml:space="preserve">  </t>
    </r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</si>
  <si>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</si>
  <si>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</si>
  <si>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</si>
  <si>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</si>
  <si>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</si>
  <si>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</si>
  <si>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</si>
  <si>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r>
      <t xml:space="preserve">1 </t>
    </r>
    <r>
      <rPr>
        <sz val="9"/>
        <rFont val="Calibri"/>
        <family val="2"/>
      </rPr>
      <t>Det er avsatt 323 tonn til forsknings- og undervisningskvoter, 300 tonn til ungdomsfiskeordningen og rekreasjonsfisket og 1 515 tonn til rekrutteringsordningen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</si>
  <si>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</si>
  <si>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</si>
  <si>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</si>
  <si>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</si>
  <si>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</si>
  <si>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UKE 8</t>
  </si>
  <si>
    <t>LANDET KVANTUM T.O.M UKE 8</t>
  </si>
  <si>
    <t>LANDET KVANTUM T.O.M. UKE 8 2017</t>
  </si>
  <si>
    <r>
      <t xml:space="preserve">3 </t>
    </r>
    <r>
      <rPr>
        <sz val="9"/>
        <color theme="1"/>
        <rFont val="Calibri"/>
        <family val="2"/>
      </rPr>
      <t>Registrert rekreasjonsfiske utgjør 179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</si>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</sst>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"/>
  <sheetViews>
    <sheetView showGridLines="0" showZeros="0" tabSelected="1" showRuler="0" view="pageLayout" zoomScaleNormal="115" workbookViewId="0">
      <selection activeCell="G39" sqref="G3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107808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218886</v>
      </c>
      <c r="G11" s="167" t="s">
        <v>93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94</v>
      </c>
      <c r="F12" s="171">
        <v>23465</v>
      </c>
      <c r="G12" s="167" t="s">
        <v>95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350159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18" t="s">
        <v>96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97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0"/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110</v>
      </c>
      <c r="G20" s="334" t="s">
        <v>111</v>
      </c>
      <c r="H20" s="334" t="s">
        <v>75</v>
      </c>
      <c r="I20" s="334" t="s">
        <v>64</v>
      </c>
      <c r="J20" s="335" t="s">
        <v>112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107808</v>
      </c>
      <c r="E21" s="336">
        <f>E22+E23</f>
        <v>109272</v>
      </c>
      <c r="F21" s="336">
        <f>F23+F22</f>
        <v>1488.9273999999998</v>
      </c>
      <c r="G21" s="336">
        <f>G22+G23</f>
        <v>28255.6718</v>
      </c>
      <c r="H21" s="336"/>
      <c r="I21" s="336">
        <f>I23+I22</f>
        <v>81016.328199999989</v>
      </c>
      <c r="J21" s="337">
        <f>J23+J22</f>
        <v>24607.3089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107058</v>
      </c>
      <c r="E22" s="338">
        <v>108522</v>
      </c>
      <c r="F22" s="338">
        <v>1486.0428999999999</v>
      </c>
      <c r="G22" s="338">
        <v>28148.707200000001</v>
      </c>
      <c r="H22" s="338"/>
      <c r="I22" s="338">
        <f>E22-G22</f>
        <v>80373.292799999996</v>
      </c>
      <c r="J22" s="339">
        <v>24463.805400000001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2.8845000000000001</v>
      </c>
      <c r="G23" s="340">
        <v>106.9646</v>
      </c>
      <c r="H23" s="340"/>
      <c r="I23" s="338">
        <f>E23-G23</f>
        <v>643.03539999999998</v>
      </c>
      <c r="J23" s="339">
        <v>143.5035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224148</v>
      </c>
      <c r="E24" s="336">
        <f>E25+E31+E32</f>
        <v>222457</v>
      </c>
      <c r="F24" s="336">
        <f>F32+F31+F25</f>
        <v>17324.630700000002</v>
      </c>
      <c r="G24" s="336">
        <f>G25+G31+G32</f>
        <v>64496.056500000006</v>
      </c>
      <c r="H24" s="336"/>
      <c r="I24" s="336">
        <f>I25+I31+I32</f>
        <v>157960.94349999999</v>
      </c>
      <c r="J24" s="337">
        <f>J25+J31+J32</f>
        <v>56918.153700000003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98</v>
      </c>
      <c r="D25" s="321">
        <f>D26+D27+D28+D29+D30</f>
        <v>175307</v>
      </c>
      <c r="E25" s="342">
        <f>E26+E27+E28+E29+E30</f>
        <v>177489</v>
      </c>
      <c r="F25" s="342">
        <f>F26+F27+F28+F29</f>
        <v>14030.946800000002</v>
      </c>
      <c r="G25" s="342">
        <f>G26+G27+G28+G29</f>
        <v>52748.771400000005</v>
      </c>
      <c r="H25" s="342"/>
      <c r="I25" s="342">
        <f>I26+I27+I28+I29+I30</f>
        <v>124740.2286</v>
      </c>
      <c r="J25" s="343">
        <f>J26+J27+J28+J29+J30</f>
        <v>46478.698100000001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f>42261+2230</f>
        <v>44491</v>
      </c>
      <c r="E26" s="344">
        <v>48859</v>
      </c>
      <c r="F26" s="344">
        <v>5159.7662</v>
      </c>
      <c r="G26" s="344">
        <v>16586.877499999999</v>
      </c>
      <c r="H26" s="344"/>
      <c r="I26" s="344">
        <f>E26-G26+H26</f>
        <v>32272.122500000001</v>
      </c>
      <c r="J26" s="345">
        <v>10651.2158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f>40596+3032</f>
        <v>43628</v>
      </c>
      <c r="E27" s="344">
        <v>44043</v>
      </c>
      <c r="F27" s="344">
        <v>4240.4871000000003</v>
      </c>
      <c r="G27" s="344">
        <v>18901.731299999999</v>
      </c>
      <c r="H27" s="344"/>
      <c r="I27" s="344">
        <f>E27-G27+H27</f>
        <v>25141.268700000001</v>
      </c>
      <c r="J27" s="345">
        <v>14405.581200000001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41941</v>
      </c>
      <c r="E28" s="344">
        <v>40951</v>
      </c>
      <c r="F28" s="344">
        <v>3149.9340999999999</v>
      </c>
      <c r="G28" s="344">
        <v>14160.891600000001</v>
      </c>
      <c r="H28" s="344"/>
      <c r="I28" s="344">
        <f>E28-G28+H28</f>
        <v>26790.108399999997</v>
      </c>
      <c r="J28" s="345">
        <v>13043.817650000001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99</v>
      </c>
      <c r="D29" s="322">
        <v>28047</v>
      </c>
      <c r="E29" s="344">
        <v>26436</v>
      </c>
      <c r="F29" s="344">
        <v>1480.7593999999999</v>
      </c>
      <c r="G29" s="344">
        <v>3099.2710000000002</v>
      </c>
      <c r="H29" s="344"/>
      <c r="I29" s="344">
        <f>E29-G29+H29</f>
        <v>23336.728999999999</v>
      </c>
      <c r="J29" s="345">
        <v>8378.0834500000001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100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28039</v>
      </c>
      <c r="E31" s="342">
        <v>29065</v>
      </c>
      <c r="F31" s="342">
        <v>784.70060000000001</v>
      </c>
      <c r="G31" s="342">
        <v>6224.7331000000004</v>
      </c>
      <c r="H31" s="417"/>
      <c r="I31" s="417">
        <f>E31-G31</f>
        <v>22840.266899999999</v>
      </c>
      <c r="J31" s="343">
        <v>7163.8055999999997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101</v>
      </c>
      <c r="D32" s="321">
        <f>D33+D34</f>
        <v>20802</v>
      </c>
      <c r="E32" s="342">
        <f>E34+E33</f>
        <v>15903</v>
      </c>
      <c r="F32" s="342">
        <f>F33</f>
        <v>2508.9832999999999</v>
      </c>
      <c r="G32" s="342">
        <f>G33</f>
        <v>5522.5519999999997</v>
      </c>
      <c r="H32" s="344"/>
      <c r="I32" s="342">
        <f>I33+I34</f>
        <v>10380.448</v>
      </c>
      <c r="J32" s="343">
        <f>J33</f>
        <v>3275.65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18702</v>
      </c>
      <c r="E33" s="344">
        <v>13803</v>
      </c>
      <c r="F33" s="344">
        <f>2576.9833-F37</f>
        <v>2508.9832999999999</v>
      </c>
      <c r="G33" s="344">
        <f>5701.552-G37</f>
        <v>5522.5519999999997</v>
      </c>
      <c r="H33" s="344"/>
      <c r="I33" s="344">
        <f>E33-G33+H33</f>
        <v>8280.4480000000003</v>
      </c>
      <c r="J33" s="345">
        <v>3275.65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102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156.8355</v>
      </c>
      <c r="G35" s="349">
        <v>419.39350000000002</v>
      </c>
      <c r="H35" s="349"/>
      <c r="I35" s="378">
        <f t="shared" si="0"/>
        <v>3580.6064999999999</v>
      </c>
      <c r="J35" s="379">
        <v>104.6553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18.186</v>
      </c>
      <c r="G36" s="349">
        <v>59.792000000000002</v>
      </c>
      <c r="H36" s="325"/>
      <c r="I36" s="378">
        <f t="shared" si="0"/>
        <v>643.20799999999997</v>
      </c>
      <c r="J36" s="408">
        <v>70.709000000000003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v>68</v>
      </c>
      <c r="G37" s="325">
        <v>179</v>
      </c>
      <c r="H37" s="377"/>
      <c r="I37" s="378">
        <f t="shared" si="0"/>
        <v>2821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83.305300000000003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8">
        <f t="shared" si="0"/>
        <v>3000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103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>
        <v>28</v>
      </c>
      <c r="G41" s="325">
        <v>111</v>
      </c>
      <c r="H41" s="325"/>
      <c r="I41" s="378">
        <f t="shared" si="0"/>
        <v>-111</v>
      </c>
      <c r="J41" s="408">
        <v>36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D21+D24+D35+D36+D37+D38+D41</f>
        <v>346659</v>
      </c>
      <c r="E42" s="327">
        <f>E21+E24+E35+E36+E37+E38+E39+E40+E41</f>
        <v>349932</v>
      </c>
      <c r="F42" s="199">
        <f>F21+F24+F35+F36+F38+F41+F37</f>
        <v>19167.884900000005</v>
      </c>
      <c r="G42" s="199">
        <f>G21+G24+G35+G36+G37+G38+G41</f>
        <v>100520.91380000001</v>
      </c>
      <c r="H42" s="199">
        <f>H26+H27+H28+H29+H33</f>
        <v>0</v>
      </c>
      <c r="I42" s="307">
        <f>I21+I24+I35+I36+I37+I38+I39+I40+I41</f>
        <v>249411.08619999999</v>
      </c>
      <c r="J42" s="200">
        <f>J21+J24+J35+J36+J37+J38+J39+J40+J41</f>
        <v>88736.8269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113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21" t="s">
        <v>1</v>
      </c>
      <c r="C49" s="422"/>
      <c r="D49" s="422"/>
      <c r="E49" s="422"/>
      <c r="F49" s="422"/>
      <c r="G49" s="422"/>
      <c r="H49" s="422"/>
      <c r="I49" s="422"/>
      <c r="J49" s="422"/>
      <c r="K49" s="423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6" t="s">
        <v>8</v>
      </c>
      <c r="C57" s="427"/>
      <c r="D57" s="427"/>
      <c r="E57" s="427"/>
      <c r="F57" s="427"/>
      <c r="G57" s="427"/>
      <c r="H57" s="427"/>
      <c r="I57" s="427"/>
      <c r="J57" s="427"/>
      <c r="K57" s="428"/>
      <c r="L57" s="208"/>
      <c r="M57" s="208"/>
    </row>
    <row r="58" spans="2:13" s="3" customFormat="1" ht="48" thickBot="1" x14ac:dyDescent="0.3">
      <c r="B58" s="143"/>
      <c r="C58" s="180" t="s">
        <v>19</v>
      </c>
      <c r="D58" s="198" t="s">
        <v>20</v>
      </c>
      <c r="E58" s="196" t="str">
        <f>F20</f>
        <v>LANDET KVANTUM UKE 8</v>
      </c>
      <c r="F58" s="196" t="str">
        <f>G20</f>
        <v>LANDET KVANTUM T.O.M UKE 8</v>
      </c>
      <c r="G58" s="196" t="str">
        <f>I20</f>
        <v>RESTKVOTER</v>
      </c>
      <c r="H58" s="197" t="str">
        <f>J20</f>
        <v>LANDET KVANTUM T.O.M. UKE 8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43">
        <v>5346</v>
      </c>
      <c r="E59" s="396">
        <v>10.2219</v>
      </c>
      <c r="F59" s="355">
        <v>149.9522</v>
      </c>
      <c r="G59" s="445">
        <f>D59-F59-F60</f>
        <v>5061.8712000000005</v>
      </c>
      <c r="H59" s="394">
        <v>30.070799999999998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44"/>
      <c r="E60" s="382">
        <v>13.8081</v>
      </c>
      <c r="F60" s="401">
        <v>134.17660000000001</v>
      </c>
      <c r="G60" s="446"/>
      <c r="H60" s="357">
        <v>108.4431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>
        <v>0.73180000000000001</v>
      </c>
      <c r="F61" s="403">
        <v>12.632999999999999</v>
      </c>
      <c r="G61" s="411">
        <f>D61-F61</f>
        <v>187.36699999999999</v>
      </c>
      <c r="H61" s="306">
        <v>2.5192000000000001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3.9969999999999999</v>
      </c>
      <c r="F62" s="355">
        <f>F63+F64+F65</f>
        <v>26.938099999999999</v>
      </c>
      <c r="G62" s="401">
        <f>D62-F62</f>
        <v>7992.0618999999997</v>
      </c>
      <c r="H62" s="358">
        <f>H63+H64+H65</f>
        <v>12.727300000000001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0.99050000000000005</v>
      </c>
      <c r="F63" s="367">
        <v>6.8705999999999996</v>
      </c>
      <c r="G63" s="367"/>
      <c r="H63" s="368">
        <v>4.0772000000000004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2.1461999999999999</v>
      </c>
      <c r="F64" s="367">
        <v>15.004799999999999</v>
      </c>
      <c r="G64" s="367"/>
      <c r="H64" s="368">
        <v>4.7393000000000001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>
        <v>0.86029999999999995</v>
      </c>
      <c r="F65" s="385">
        <v>5.0627000000000004</v>
      </c>
      <c r="G65" s="385"/>
      <c r="H65" s="395">
        <v>3.9108000000000001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/>
      <c r="G66" s="392">
        <f>D66-F66</f>
        <v>190</v>
      </c>
      <c r="H66" s="236"/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28.758800000000001</v>
      </c>
      <c r="F68" s="203">
        <f>F59+F60+F61+F62+F66+F67</f>
        <v>323.69990000000001</v>
      </c>
      <c r="G68" s="203">
        <f>D68-F68</f>
        <v>11901.3001</v>
      </c>
      <c r="H68" s="211">
        <f>H59+H60+H61+H62+H66+H67</f>
        <v>153.76040000000003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33"/>
      <c r="D69" s="433"/>
      <c r="E69" s="433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21" t="s">
        <v>1</v>
      </c>
      <c r="C74" s="422"/>
      <c r="D74" s="422"/>
      <c r="E74" s="422"/>
      <c r="F74" s="422"/>
      <c r="G74" s="422"/>
      <c r="H74" s="422"/>
      <c r="I74" s="422"/>
      <c r="J74" s="422"/>
      <c r="K74" s="423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4" t="s">
        <v>2</v>
      </c>
      <c r="D76" s="425"/>
      <c r="E76" s="424" t="s">
        <v>20</v>
      </c>
      <c r="F76" s="429"/>
      <c r="G76" s="424" t="s">
        <v>21</v>
      </c>
      <c r="H76" s="425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36895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60197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28</v>
      </c>
      <c r="D79" s="171">
        <v>12845</v>
      </c>
      <c r="E79" s="167" t="s">
        <v>94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99230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104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34"/>
      <c r="D82" s="434"/>
      <c r="E82" s="434"/>
      <c r="F82" s="434"/>
      <c r="G82" s="434"/>
      <c r="H82" s="434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34"/>
      <c r="D83" s="434"/>
      <c r="E83" s="434"/>
      <c r="F83" s="434"/>
      <c r="G83" s="434"/>
      <c r="H83" s="434"/>
      <c r="I83" s="261"/>
      <c r="J83" s="261"/>
      <c r="K83" s="258"/>
      <c r="L83" s="261"/>
      <c r="M83" s="119"/>
    </row>
    <row r="84" spans="1:13" ht="14.1" customHeight="1" x14ac:dyDescent="0.25">
      <c r="B84" s="430" t="s">
        <v>8</v>
      </c>
      <c r="C84" s="431"/>
      <c r="D84" s="431"/>
      <c r="E84" s="431"/>
      <c r="F84" s="431"/>
      <c r="G84" s="431"/>
      <c r="H84" s="431"/>
      <c r="I84" s="431"/>
      <c r="J84" s="431"/>
      <c r="K84" s="432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8</v>
      </c>
      <c r="G86" s="196" t="str">
        <f>G20</f>
        <v>LANDET KVANTUM T.O.M UKE 8</v>
      </c>
      <c r="H86" s="196" t="str">
        <f>I20</f>
        <v>RESTKVOTER</v>
      </c>
      <c r="I86" s="197" t="str">
        <f>J20</f>
        <v>LANDET KVANTUM T.O.M. UKE 8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36895</v>
      </c>
      <c r="E87" s="336">
        <f>E89+E88</f>
        <v>36973</v>
      </c>
      <c r="F87" s="336">
        <f>F89+F88</f>
        <v>1481.7471</v>
      </c>
      <c r="G87" s="336">
        <f>G88+G89</f>
        <v>11828.311099999999</v>
      </c>
      <c r="H87" s="336">
        <f>H88+H89</f>
        <v>25144.688899999997</v>
      </c>
      <c r="I87" s="337">
        <f>I88+I89</f>
        <v>9109.3401999999987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36145</v>
      </c>
      <c r="E88" s="338">
        <v>36223</v>
      </c>
      <c r="F88" s="338">
        <v>1479.0269000000001</v>
      </c>
      <c r="G88" s="338">
        <v>11672.3735</v>
      </c>
      <c r="H88" s="338">
        <f>E88-G88</f>
        <v>24550.626499999998</v>
      </c>
      <c r="I88" s="339">
        <v>8995.4172999999992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>
        <v>2.7202000000000002</v>
      </c>
      <c r="G89" s="340">
        <v>155.9376</v>
      </c>
      <c r="H89" s="340">
        <f>E89-G89</f>
        <v>594.06240000000003</v>
      </c>
      <c r="I89" s="341">
        <v>113.9229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72590</v>
      </c>
      <c r="F90" s="336">
        <f t="shared" si="1"/>
        <v>1668.8205000000003</v>
      </c>
      <c r="G90" s="336">
        <f t="shared" si="1"/>
        <v>11613.814700000001</v>
      </c>
      <c r="H90" s="336">
        <f>H91+H96+H97</f>
        <v>60976.185299999997</v>
      </c>
      <c r="I90" s="337">
        <f t="shared" si="1"/>
        <v>11954.8995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98</v>
      </c>
      <c r="D91" s="321">
        <f t="shared" ref="D91:I91" si="2">D92+D93+D94+D95</f>
        <v>46061</v>
      </c>
      <c r="E91" s="342">
        <f t="shared" si="2"/>
        <v>55764</v>
      </c>
      <c r="F91" s="342">
        <f t="shared" si="2"/>
        <v>1174.1890000000001</v>
      </c>
      <c r="G91" s="342">
        <f t="shared" si="2"/>
        <v>7760.2056000000011</v>
      </c>
      <c r="H91" s="342">
        <f>H92+H93+H94+H95</f>
        <v>48003.794399999999</v>
      </c>
      <c r="I91" s="343">
        <f t="shared" si="2"/>
        <v>6127.3708999999999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f>12562+588</f>
        <v>13150</v>
      </c>
      <c r="E92" s="344">
        <v>16207</v>
      </c>
      <c r="F92" s="344">
        <v>412.06970000000001</v>
      </c>
      <c r="G92" s="344">
        <v>2433.9924000000001</v>
      </c>
      <c r="H92" s="344">
        <f t="shared" ref="H92:H100" si="3">E92-G92</f>
        <v>13773.007600000001</v>
      </c>
      <c r="I92" s="345">
        <v>1676.6886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f>11582+927</f>
        <v>12509</v>
      </c>
      <c r="E93" s="344">
        <v>15344</v>
      </c>
      <c r="F93" s="344">
        <v>532.17470000000003</v>
      </c>
      <c r="G93" s="344">
        <v>3229.7323000000001</v>
      </c>
      <c r="H93" s="344">
        <f t="shared" si="3"/>
        <v>12114.2677</v>
      </c>
      <c r="I93" s="345">
        <v>2183.1572999999999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13141</v>
      </c>
      <c r="E94" s="344">
        <v>16284</v>
      </c>
      <c r="F94" s="344">
        <v>180.7551</v>
      </c>
      <c r="G94" s="344">
        <v>1932.1283000000001</v>
      </c>
      <c r="H94" s="344">
        <f t="shared" si="3"/>
        <v>14351.8717</v>
      </c>
      <c r="I94" s="345">
        <v>1763.6771000000001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99</v>
      </c>
      <c r="D95" s="322">
        <v>7261</v>
      </c>
      <c r="E95" s="344">
        <v>7929</v>
      </c>
      <c r="F95" s="344">
        <v>49.189500000000002</v>
      </c>
      <c r="G95" s="344">
        <v>164.3526</v>
      </c>
      <c r="H95" s="344">
        <f t="shared" si="3"/>
        <v>7764.6473999999998</v>
      </c>
      <c r="I95" s="345">
        <v>503.84789999999998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10835</v>
      </c>
      <c r="E96" s="342">
        <v>10858</v>
      </c>
      <c r="F96" s="342">
        <v>377.19709999999998</v>
      </c>
      <c r="G96" s="342">
        <v>3292.3388</v>
      </c>
      <c r="H96" s="342">
        <f t="shared" si="3"/>
        <v>7565.6612000000005</v>
      </c>
      <c r="I96" s="343">
        <v>5328.3477000000003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9">
        <v>4816</v>
      </c>
      <c r="E97" s="353">
        <v>5968</v>
      </c>
      <c r="F97" s="353">
        <v>117.4344</v>
      </c>
      <c r="G97" s="353">
        <v>561.27030000000002</v>
      </c>
      <c r="H97" s="353">
        <f t="shared" si="3"/>
        <v>5406.7296999999999</v>
      </c>
      <c r="I97" s="354">
        <v>499.18090000000001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>
        <v>3.3099999999999997E-2</v>
      </c>
      <c r="G98" s="349">
        <v>7.5084999999999997</v>
      </c>
      <c r="H98" s="349">
        <f t="shared" si="3"/>
        <v>315.49149999999997</v>
      </c>
      <c r="I98" s="350">
        <v>13.323499999999999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2.5979999999999999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>
        <v>1</v>
      </c>
      <c r="G100" s="325">
        <v>55</v>
      </c>
      <c r="H100" s="325">
        <f t="shared" si="3"/>
        <v>-55</v>
      </c>
      <c r="I100" s="331">
        <v>5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110186</v>
      </c>
      <c r="F101" s="409">
        <f t="shared" si="4"/>
        <v>3154.1987000000004</v>
      </c>
      <c r="G101" s="409">
        <f t="shared" si="4"/>
        <v>23804.634300000002</v>
      </c>
      <c r="H101" s="226">
        <f>H87+H90+H98+H99+H100</f>
        <v>86381.365699999995</v>
      </c>
      <c r="I101" s="200">
        <f>I87+I90+I98+I99+I100</f>
        <v>21382.563199999997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114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105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2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6" t="s">
        <v>8</v>
      </c>
      <c r="C117" s="427"/>
      <c r="D117" s="427"/>
      <c r="E117" s="427"/>
      <c r="F117" s="427"/>
      <c r="G117" s="427"/>
      <c r="H117" s="427"/>
      <c r="I117" s="427"/>
      <c r="J117" s="427"/>
      <c r="K117" s="428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8</v>
      </c>
      <c r="G119" s="196" t="str">
        <f>G20</f>
        <v>LANDET KVANTUM T.O.M UKE 8</v>
      </c>
      <c r="H119" s="196" t="str">
        <f>I20</f>
        <v>RESTKVOTER</v>
      </c>
      <c r="I119" s="197" t="str">
        <f>J20</f>
        <v>LANDET KVANTUM T.O.M. UKE 8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633.49890000000005</v>
      </c>
      <c r="G120" s="237">
        <f t="shared" si="5"/>
        <v>6345.0271000000002</v>
      </c>
      <c r="H120" s="355">
        <f t="shared" si="5"/>
        <v>53725.972900000001</v>
      </c>
      <c r="I120" s="358">
        <f t="shared" si="5"/>
        <v>6090.7532999999994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481.08769999999998</v>
      </c>
      <c r="G121" s="249">
        <v>4739.9844000000003</v>
      </c>
      <c r="H121" s="359">
        <f>E121-G121</f>
        <v>43094.015599999999</v>
      </c>
      <c r="I121" s="360">
        <v>4424.8419999999996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152.41120000000001</v>
      </c>
      <c r="G122" s="249">
        <v>1605.0427</v>
      </c>
      <c r="H122" s="359">
        <f>E122-G122</f>
        <v>10131.9573</v>
      </c>
      <c r="I122" s="360">
        <v>1665.9113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12.6058</v>
      </c>
      <c r="G124" s="300">
        <v>140.9075</v>
      </c>
      <c r="H124" s="303">
        <f>E124-G124</f>
        <v>37785.092499999999</v>
      </c>
      <c r="I124" s="305">
        <v>501.62700000000001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2491.1637000000001</v>
      </c>
      <c r="G125" s="230">
        <f>G134+G131+G126</f>
        <v>14150.352999999999</v>
      </c>
      <c r="H125" s="363">
        <f>H126+H131+H134</f>
        <v>47566.646999999997</v>
      </c>
      <c r="I125" s="364">
        <f>I126+I131+I134</f>
        <v>10418.914300000002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109</v>
      </c>
      <c r="D126" s="391">
        <f>D127+D128+D129+D130</f>
        <v>44779</v>
      </c>
      <c r="E126" s="388">
        <f>E127+E128+E129+E130</f>
        <v>45672</v>
      </c>
      <c r="F126" s="391">
        <f>F127+F128+F129+F130</f>
        <v>1802.5844</v>
      </c>
      <c r="G126" s="391">
        <f>G127+G128+G130+G129</f>
        <v>12186.4578</v>
      </c>
      <c r="H126" s="365">
        <f>H127+H128+H129+H130</f>
        <v>33485.542199999996</v>
      </c>
      <c r="I126" s="366">
        <f>I127+I128+I129+I130</f>
        <v>9053.8152000000009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381.29270000000002</v>
      </c>
      <c r="G127" s="245">
        <v>2701.2080000000001</v>
      </c>
      <c r="H127" s="367">
        <f t="shared" ref="H127:H139" si="6">E127-G127</f>
        <v>11358.791999999999</v>
      </c>
      <c r="I127" s="368">
        <v>1779.2925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851.61990000000003</v>
      </c>
      <c r="G128" s="245">
        <v>4232.5910999999996</v>
      </c>
      <c r="H128" s="367">
        <f t="shared" si="6"/>
        <v>8803.4089000000004</v>
      </c>
      <c r="I128" s="368">
        <v>2929.7190999999998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359.93329999999997</v>
      </c>
      <c r="G129" s="245">
        <v>3540.9133999999999</v>
      </c>
      <c r="H129" s="367">
        <f t="shared" si="6"/>
        <v>6987.0866000000005</v>
      </c>
      <c r="I129" s="368">
        <v>2580.3737000000001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99</v>
      </c>
      <c r="D130" s="245">
        <v>8665</v>
      </c>
      <c r="E130" s="234">
        <v>8048</v>
      </c>
      <c r="F130" s="245">
        <v>209.73849999999999</v>
      </c>
      <c r="G130" s="245">
        <v>1711.7453</v>
      </c>
      <c r="H130" s="367">
        <f t="shared" si="6"/>
        <v>6336.2546999999995</v>
      </c>
      <c r="I130" s="368">
        <v>1764.4299000000001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365.25619999999998</v>
      </c>
      <c r="G131" s="238">
        <v>708.89250000000004</v>
      </c>
      <c r="H131" s="369">
        <f t="shared" si="6"/>
        <v>6351.1075000000001</v>
      </c>
      <c r="I131" s="370">
        <v>142.9451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364.77019999999999</v>
      </c>
      <c r="G132" s="245">
        <v>705.8211</v>
      </c>
      <c r="H132" s="367">
        <f t="shared" si="6"/>
        <v>5854.1788999999999</v>
      </c>
      <c r="I132" s="368">
        <v>142.4144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0.48599999999999</v>
      </c>
      <c r="G133" s="245">
        <f>G131-G132</f>
        <v>3.0714000000000397</v>
      </c>
      <c r="H133" s="367">
        <f t="shared" si="6"/>
        <v>496.92859999999996</v>
      </c>
      <c r="I133" s="368">
        <f>I131-I132</f>
        <v>0.53069999999999595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90">
        <v>8985</v>
      </c>
      <c r="F134" s="262">
        <v>323.32310000000001</v>
      </c>
      <c r="G134" s="262">
        <v>1255.0027</v>
      </c>
      <c r="H134" s="371">
        <f t="shared" si="6"/>
        <v>7729.9973</v>
      </c>
      <c r="I134" s="372">
        <v>1222.154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>
        <v>5.4100000000000002E-2</v>
      </c>
      <c r="G135" s="230">
        <v>1.5582</v>
      </c>
      <c r="H135" s="392">
        <f t="shared" si="6"/>
        <v>122.4418</v>
      </c>
      <c r="I135" s="393">
        <v>3.5388999999999999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11.7102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70.180000000000007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>
        <v>7</v>
      </c>
      <c r="G138" s="229">
        <v>144</v>
      </c>
      <c r="H138" s="239">
        <f t="shared" si="6"/>
        <v>-144</v>
      </c>
      <c r="I138" s="302">
        <v>69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3156.0326999999997</v>
      </c>
      <c r="G139" s="188">
        <f>G120+G124+G125+G135+G136+G137+G138</f>
        <v>22781.845799999999</v>
      </c>
      <c r="H139" s="203">
        <f t="shared" si="6"/>
        <v>139306.15419999999</v>
      </c>
      <c r="I139" s="200">
        <f>I120+I124+I125+I135+I136+I137+I138</f>
        <v>19154.013500000001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115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35" t="s">
        <v>2</v>
      </c>
      <c r="D149" s="436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106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107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48" thickBot="1" x14ac:dyDescent="0.3">
      <c r="B158" s="120"/>
      <c r="C158" s="107" t="s">
        <v>19</v>
      </c>
      <c r="D158" s="114" t="s">
        <v>20</v>
      </c>
      <c r="E158" s="70" t="str">
        <f>F20</f>
        <v>LANDET KVANTUM UKE 8</v>
      </c>
      <c r="F158" s="70" t="str">
        <f>G20</f>
        <v>LANDET KVANTUM T.O.M UKE 8</v>
      </c>
      <c r="G158" s="70" t="str">
        <f>I20</f>
        <v>RESTKVOTER</v>
      </c>
      <c r="H158" s="93" t="str">
        <f>J20</f>
        <v>LANDET KVANTUM T.O.M. UKE 8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156.6063</v>
      </c>
      <c r="F159" s="185">
        <v>1020.6683</v>
      </c>
      <c r="G159" s="185">
        <f>D159-F159</f>
        <v>18380.331699999999</v>
      </c>
      <c r="H159" s="223">
        <v>179.15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>
        <v>0.56599999999999995</v>
      </c>
      <c r="F160" s="185">
        <v>0.71630000000000005</v>
      </c>
      <c r="G160" s="185">
        <f>D160-F160</f>
        <v>99.283699999999996</v>
      </c>
      <c r="H160" s="223">
        <v>4.3999999999999997E-2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157.17230000000001</v>
      </c>
      <c r="F162" s="187">
        <f>SUM(F159:F161)</f>
        <v>1021.3846000000001</v>
      </c>
      <c r="G162" s="187">
        <f>D162-F162</f>
        <v>18492.615399999999</v>
      </c>
      <c r="H162" s="210">
        <f>SUM(H159:H161)</f>
        <v>179.19400000000002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40" t="s">
        <v>1</v>
      </c>
      <c r="C165" s="441"/>
      <c r="D165" s="441"/>
      <c r="E165" s="441"/>
      <c r="F165" s="441"/>
      <c r="G165" s="441"/>
      <c r="H165" s="441"/>
      <c r="I165" s="441"/>
      <c r="J165" s="441"/>
      <c r="K165" s="442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5" t="s">
        <v>2</v>
      </c>
      <c r="D167" s="436"/>
      <c r="E167" s="435" t="s">
        <v>53</v>
      </c>
      <c r="F167" s="436"/>
      <c r="G167" s="435" t="s">
        <v>108</v>
      </c>
      <c r="H167" s="436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8</v>
      </c>
      <c r="G178" s="70" t="str">
        <f>G20</f>
        <v>LANDET KVANTUM T.O.M UKE 8</v>
      </c>
      <c r="H178" s="70" t="str">
        <f>I20</f>
        <v>RESTKVOTER</v>
      </c>
      <c r="I178" s="93" t="str">
        <f>J20</f>
        <v>LANDET KVANTUM T.O.M. UKE 8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373.33229999999998</v>
      </c>
      <c r="G179" s="231">
        <f t="shared" si="7"/>
        <v>4441.4726999999993</v>
      </c>
      <c r="H179" s="310">
        <f t="shared" si="7"/>
        <v>39923.527299999994</v>
      </c>
      <c r="I179" s="315">
        <f>I180+I181+I182+I183</f>
        <v>4765.8416000000007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>
        <v>321.66640000000001</v>
      </c>
      <c r="G180" s="293">
        <v>3748.0493999999999</v>
      </c>
      <c r="H180" s="308">
        <f t="shared" ref="H180:H185" si="8">E180-G180</f>
        <v>25060.9506</v>
      </c>
      <c r="I180" s="313">
        <v>4157.5810000000001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/>
      <c r="G181" s="293">
        <v>440.8596</v>
      </c>
      <c r="H181" s="308">
        <f t="shared" si="8"/>
        <v>7057.1404000000002</v>
      </c>
      <c r="I181" s="313">
        <v>282.30079999999998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45.795099999999998</v>
      </c>
      <c r="G182" s="293">
        <v>237.87889999999999</v>
      </c>
      <c r="H182" s="308">
        <f t="shared" si="8"/>
        <v>1639.1211000000001</v>
      </c>
      <c r="I182" s="313">
        <v>320.13720000000001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5.8708</v>
      </c>
      <c r="G183" s="405">
        <v>14.684799999999999</v>
      </c>
      <c r="H183" s="406">
        <f t="shared" si="8"/>
        <v>6166.3152</v>
      </c>
      <c r="I183" s="407">
        <v>5.8226000000000004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/>
      <c r="G184" s="294">
        <v>1.1999999999999999E-3</v>
      </c>
      <c r="H184" s="312">
        <f t="shared" si="8"/>
        <v>5499.9988000000003</v>
      </c>
      <c r="I184" s="317">
        <v>33.130000000000003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296.00479999999999</v>
      </c>
      <c r="G185" s="231">
        <f>G186+G187</f>
        <v>866.46730000000002</v>
      </c>
      <c r="H185" s="310">
        <f t="shared" si="8"/>
        <v>7133.5326999999997</v>
      </c>
      <c r="I185" s="315">
        <f>I186+I187</f>
        <v>2170.6523999999999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>
        <v>215.5547</v>
      </c>
      <c r="G186" s="293">
        <v>302.70670000000001</v>
      </c>
      <c r="H186" s="308"/>
      <c r="I186" s="313">
        <v>1087.1605999999999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80.450100000000006</v>
      </c>
      <c r="G187" s="233">
        <v>563.76059999999995</v>
      </c>
      <c r="H187" s="311"/>
      <c r="I187" s="316">
        <v>1083.4918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>
        <v>8.4000000000000005E-2</v>
      </c>
      <c r="H188" s="312">
        <f>E188-G188</f>
        <v>9.9160000000000004</v>
      </c>
      <c r="I188" s="317">
        <v>0.2336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2.9085000000000001</v>
      </c>
      <c r="G189" s="232">
        <v>8.2781000000000002</v>
      </c>
      <c r="H189" s="309">
        <f>E189-G189</f>
        <v>-8.2781000000000002</v>
      </c>
      <c r="I189" s="314">
        <v>4.1223000000000001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672.24559999999997</v>
      </c>
      <c r="G190" s="188">
        <f>G179+G184+G185+G188+G189</f>
        <v>5316.3032999999996</v>
      </c>
      <c r="H190" s="203">
        <f>H179+H184+H185+H188+H189</f>
        <v>52558.696699999993</v>
      </c>
      <c r="I190" s="200">
        <f>I179+I184+I185+I188+I189</f>
        <v>6973.9799000000003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40" t="s">
        <v>1</v>
      </c>
      <c r="C195" s="441"/>
      <c r="D195" s="441"/>
      <c r="E195" s="441"/>
      <c r="F195" s="441"/>
      <c r="G195" s="441"/>
      <c r="H195" s="441"/>
      <c r="I195" s="441"/>
      <c r="J195" s="441"/>
      <c r="K195" s="442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8</v>
      </c>
      <c r="F207" s="70" t="str">
        <f>G20</f>
        <v>LANDET KVANTUM T.O.M UKE 8</v>
      </c>
      <c r="G207" s="70" t="str">
        <f>I20</f>
        <v>RESTKVOTER</v>
      </c>
      <c r="H207" s="93" t="str">
        <f>J20</f>
        <v>LANDET KVANTUM T.O.M. UKE 8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11.6538</v>
      </c>
      <c r="F208" s="185">
        <v>125.6242</v>
      </c>
      <c r="G208" s="185">
        <f>D208-F208</f>
        <v>1474.3758</v>
      </c>
      <c r="H208" s="223">
        <v>110.7261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149.19890000000001</v>
      </c>
      <c r="F209" s="185">
        <v>1004.4008</v>
      </c>
      <c r="G209" s="185">
        <f t="shared" ref="G209:G211" si="9">D209-F209</f>
        <v>4300.5991999999997</v>
      </c>
      <c r="H209" s="223">
        <v>740.99270000000001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7.3099999999999998E-2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>
        <v>2.01E-2</v>
      </c>
      <c r="F211" s="186">
        <v>3.5999999999999997E-2</v>
      </c>
      <c r="G211" s="185">
        <f t="shared" si="9"/>
        <v>-3.5999999999999997E-2</v>
      </c>
      <c r="H211" s="224">
        <v>1.1833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160.87280000000001</v>
      </c>
      <c r="F212" s="187">
        <f>SUM(F208:F211)</f>
        <v>1130.5684000000001</v>
      </c>
      <c r="G212" s="187">
        <f>D212-F212</f>
        <v>5824.4315999999999</v>
      </c>
      <c r="H212" s="210">
        <f>H208+H209+H210+H211</f>
        <v>852.97519999999997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8
&amp;"-,Normal"&amp;11(iht. motatte landings- og sluttsedler fra fiskesalgslagene; alle tallstørrelser i hele tonn)&amp;R27.02.2018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UKE_8_2018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2017-11-29T09:15:01Z</cp:lastPrinted>
  <dcterms:created xsi:type="dcterms:W3CDTF">2011-07-06T12:13:20Z</dcterms:created>
  <dcterms:modified xsi:type="dcterms:W3CDTF">2018-02-27T11:43:21Z</dcterms:modified>
</cp:coreProperties>
</file>