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bobro\Downloads\"/>
    </mc:Choice>
  </mc:AlternateContent>
  <bookViews>
    <workbookView xWindow="0" yWindow="0" windowWidth="28800" windowHeight="14100" tabRatio="413"/>
  </bookViews>
  <sheets>
    <sheet name="UKE_25_2020" sheetId="1" r:id="rId1"/>
  </sheets>
  <definedNames>
    <definedName name="Z_14D440E4_F18A_4F78_9989_38C1B133222D_.wvu.Cols" localSheetId="0" hidden="1">UKE_25_2020!#REF!</definedName>
    <definedName name="Z_14D440E4_F18A_4F78_9989_38C1B133222D_.wvu.PrintArea" localSheetId="0" hidden="1">UKE_25_2020!$B$1:$M$249</definedName>
    <definedName name="Z_14D440E4_F18A_4F78_9989_38C1B133222D_.wvu.Rows" localSheetId="0" hidden="1">UKE_25_2020!$361:$1048576,UKE_25_2020!$250:$360</definedName>
  </definedNames>
  <calcPr calcId="162913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G123" i="1" l="1"/>
  <c r="G129" i="1" l="1"/>
  <c r="G128" i="1"/>
  <c r="G127" i="1"/>
  <c r="F36" i="1"/>
  <c r="F32" i="1" s="1"/>
  <c r="G32" i="1"/>
  <c r="J32" i="1" l="1"/>
  <c r="G31" i="1" l="1"/>
  <c r="F31" i="1"/>
  <c r="I132" i="1" l="1"/>
  <c r="D229" i="1" l="1"/>
  <c r="J24" i="1" l="1"/>
  <c r="J31" i="1" l="1"/>
  <c r="J23" i="1" s="1"/>
  <c r="G33" i="1" l="1"/>
  <c r="F33" i="1" s="1"/>
  <c r="G29" i="1" l="1"/>
  <c r="F29" i="1" s="1"/>
  <c r="H136" i="1" l="1"/>
  <c r="I89" i="1" l="1"/>
  <c r="G20" i="1" l="1"/>
  <c r="H60" i="1" l="1"/>
  <c r="D53" i="1" l="1"/>
  <c r="D208" i="1" l="1"/>
  <c r="D161" i="1" l="1"/>
  <c r="D152" i="1"/>
  <c r="E134" i="1"/>
  <c r="E131" i="1"/>
  <c r="D130" i="1"/>
  <c r="E125" i="1"/>
  <c r="E124" i="1" s="1"/>
  <c r="D125" i="1"/>
  <c r="D124" i="1" s="1"/>
  <c r="E119" i="1"/>
  <c r="D119" i="1"/>
  <c r="H113" i="1"/>
  <c r="F113" i="1"/>
  <c r="D113" i="1"/>
  <c r="E138" i="1" l="1"/>
  <c r="D138" i="1"/>
  <c r="I25" i="1"/>
  <c r="H11" i="1" l="1"/>
  <c r="D171" i="1" l="1"/>
  <c r="H39" i="1" l="1"/>
  <c r="E24" i="1" l="1"/>
  <c r="E20" i="1"/>
  <c r="E31" i="1"/>
  <c r="E23" i="1" l="1"/>
  <c r="G24" i="1" l="1"/>
  <c r="I21" i="1" l="1"/>
  <c r="D31" i="1" l="1"/>
  <c r="D24" i="1"/>
  <c r="D20" i="1"/>
  <c r="D89" i="1"/>
  <c r="D88" i="1" s="1"/>
  <c r="D85" i="1"/>
  <c r="D178" i="1"/>
  <c r="D189" i="1" s="1"/>
  <c r="D99" i="1" l="1"/>
  <c r="D23" i="1"/>
  <c r="D39" i="1" s="1"/>
  <c r="F60" i="1" l="1"/>
  <c r="E60" i="1"/>
  <c r="H66" i="1"/>
  <c r="D201" i="1"/>
  <c r="H78" i="1"/>
  <c r="F78" i="1"/>
  <c r="D78" i="1"/>
  <c r="H14" i="1"/>
  <c r="F14" i="1"/>
  <c r="D14" i="1"/>
  <c r="E39" i="1" l="1"/>
  <c r="H171" i="1"/>
  <c r="F171" i="1"/>
  <c r="D245" i="1" l="1"/>
  <c r="H241" i="1"/>
  <c r="F241" i="1"/>
  <c r="G241" i="1" s="1"/>
  <c r="E241" i="1"/>
  <c r="H238" i="1"/>
  <c r="F238" i="1"/>
  <c r="G238" i="1" s="1"/>
  <c r="E238" i="1"/>
  <c r="H235" i="1"/>
  <c r="F235" i="1"/>
  <c r="G235" i="1" s="1"/>
  <c r="E235" i="1"/>
  <c r="G245" i="1" l="1"/>
  <c r="E245" i="1"/>
  <c r="H245" i="1"/>
  <c r="F245" i="1"/>
  <c r="G209" i="1" l="1"/>
  <c r="G210" i="1"/>
  <c r="G211" i="1"/>
  <c r="G208" i="1"/>
  <c r="G59" i="1" l="1"/>
  <c r="G57" i="1"/>
  <c r="D66" i="1" l="1"/>
  <c r="H187" i="1" l="1"/>
  <c r="H183" i="1"/>
  <c r="H182" i="1"/>
  <c r="H181" i="1"/>
  <c r="H180" i="1"/>
  <c r="H179" i="1"/>
  <c r="H137" i="1" l="1"/>
  <c r="H135" i="1"/>
  <c r="H134" i="1"/>
  <c r="H133" i="1"/>
  <c r="H131" i="1"/>
  <c r="H127" i="1"/>
  <c r="H128" i="1"/>
  <c r="H129" i="1"/>
  <c r="H126" i="1"/>
  <c r="H123" i="1"/>
  <c r="H122" i="1"/>
  <c r="H98" i="1"/>
  <c r="H96" i="1"/>
  <c r="H95" i="1"/>
  <c r="H94" i="1"/>
  <c r="H91" i="1"/>
  <c r="H92" i="1"/>
  <c r="H93" i="1"/>
  <c r="H90" i="1"/>
  <c r="H87" i="1"/>
  <c r="H86" i="1"/>
  <c r="I36" i="1"/>
  <c r="I35" i="1"/>
  <c r="I34" i="1"/>
  <c r="I32" i="1"/>
  <c r="I30" i="1"/>
  <c r="I26" i="1"/>
  <c r="I27" i="1"/>
  <c r="I28" i="1"/>
  <c r="I22" i="1"/>
  <c r="I20" i="1" l="1"/>
  <c r="H125" i="1"/>
  <c r="H119" i="1"/>
  <c r="H97" i="1" l="1"/>
  <c r="I184" i="1" l="1"/>
  <c r="I33" i="1" l="1"/>
  <c r="F132" i="1" l="1"/>
  <c r="F24" i="1" l="1"/>
  <c r="F125" i="1" l="1"/>
  <c r="F124" i="1" s="1"/>
  <c r="I29" i="1" l="1"/>
  <c r="F178" i="1" l="1"/>
  <c r="G178" i="1"/>
  <c r="I119" i="1" l="1"/>
  <c r="I125" i="1"/>
  <c r="I124" i="1" s="1"/>
  <c r="G23" i="1" l="1"/>
  <c r="I138" i="1"/>
  <c r="I178" i="1"/>
  <c r="F23" i="1"/>
  <c r="I31" i="1" l="1"/>
  <c r="I24" i="1"/>
  <c r="H89" i="1"/>
  <c r="H88" i="1" s="1"/>
  <c r="I23" i="1" l="1"/>
  <c r="F184" i="1" l="1"/>
  <c r="F189" i="1" s="1"/>
  <c r="G184" i="1"/>
  <c r="H184" i="1" s="1"/>
  <c r="I189" i="1"/>
  <c r="G132" i="1"/>
  <c r="H132" i="1" s="1"/>
  <c r="D212" i="1" l="1"/>
  <c r="F161" i="1" l="1"/>
  <c r="E161" i="1"/>
  <c r="G160" i="1"/>
  <c r="G159" i="1"/>
  <c r="G158" i="1"/>
  <c r="H130" i="1"/>
  <c r="H124" i="1" s="1"/>
  <c r="G125" i="1"/>
  <c r="G119" i="1"/>
  <c r="F119" i="1"/>
  <c r="F138" i="1" s="1"/>
  <c r="G64" i="1"/>
  <c r="F66" i="1"/>
  <c r="G66" i="1" s="1"/>
  <c r="E66" i="1"/>
  <c r="G124" i="1" l="1"/>
  <c r="G138" i="1" s="1"/>
  <c r="G161" i="1"/>
  <c r="G60" i="1"/>
  <c r="H138" i="1" l="1"/>
  <c r="I88" i="1"/>
  <c r="G89" i="1"/>
  <c r="G88" i="1" s="1"/>
  <c r="F89" i="1"/>
  <c r="F88" i="1" s="1"/>
  <c r="E89" i="1"/>
  <c r="E88" i="1" s="1"/>
  <c r="H85" i="1"/>
  <c r="I85" i="1"/>
  <c r="G85" i="1"/>
  <c r="F85" i="1"/>
  <c r="E85" i="1"/>
  <c r="F84" i="1"/>
  <c r="G84" i="1"/>
  <c r="H84" i="1"/>
  <c r="I84" i="1"/>
  <c r="I38" i="1"/>
  <c r="I37" i="1"/>
  <c r="J20" i="1"/>
  <c r="J39" i="1" s="1"/>
  <c r="G39" i="1"/>
  <c r="F20" i="1"/>
  <c r="I99" i="1" l="1"/>
  <c r="I39" i="1"/>
  <c r="E99" i="1"/>
  <c r="F39" i="1"/>
  <c r="H99" i="1"/>
  <c r="G99" i="1"/>
  <c r="F99" i="1"/>
  <c r="F212" i="1" l="1"/>
  <c r="E212" i="1" l="1"/>
  <c r="G189" i="1" l="1"/>
  <c r="E178" i="1"/>
  <c r="H212" i="1" l="1"/>
  <c r="H161" i="1" l="1"/>
  <c r="G212" i="1" l="1"/>
  <c r="H207" i="1"/>
  <c r="H234" i="1" s="1"/>
  <c r="G207" i="1"/>
  <c r="F207" i="1"/>
  <c r="F234" i="1" s="1"/>
  <c r="E207" i="1"/>
  <c r="E234" i="1" s="1"/>
  <c r="H188" i="1"/>
  <c r="E189" i="1"/>
  <c r="I177" i="1"/>
  <c r="H177" i="1"/>
  <c r="G177" i="1"/>
  <c r="F177" i="1"/>
  <c r="H157" i="1"/>
  <c r="G157" i="1"/>
  <c r="F157" i="1"/>
  <c r="E157" i="1"/>
  <c r="I118" i="1"/>
  <c r="H118" i="1"/>
  <c r="G118" i="1"/>
  <c r="F118" i="1"/>
  <c r="H56" i="1"/>
  <c r="G56" i="1"/>
  <c r="F56" i="1"/>
  <c r="E56" i="1"/>
  <c r="H178" i="1" l="1"/>
  <c r="H189" i="1" s="1"/>
</calcChain>
</file>

<file path=xl/sharedStrings.xml><?xml version="1.0" encoding="utf-8"?>
<sst xmlns="http://schemas.openxmlformats.org/spreadsheetml/2006/main" count="257" uniqueCount="134">
  <si>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</si>
  <si>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</si>
  <si>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</si>
  <si>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</si>
  <si>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</si>
  <si>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</si>
  <si>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</si>
  <si>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</si>
  <si>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</si>
  <si>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</si>
  <si>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</si>
  <si>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</si>
  <si>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</si>
  <si>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</si>
  <si>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</si>
  <si>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</si>
  <si>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</si>
  <si>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</si>
  <si>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</si>
  <si>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</si>
  <si>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</si>
  <si>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</si>
  <si>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</si>
  <si>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</si>
  <si>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</si>
  <si>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Konv. havfiskefartøy</t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</si>
  <si>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</si>
  <si>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</si>
  <si>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</si>
  <si>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</si>
  <si>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</si>
  <si>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</si>
  <si>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</si>
  <si>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</si>
  <si>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</si>
  <si>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</si>
  <si>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</si>
  <si>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</si>
  <si>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</si>
  <si>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</si>
  <si>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</si>
  <si>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</si>
  <si>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</si>
  <si>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</si>
  <si>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</si>
  <si>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</si>
  <si>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</si>
  <si>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</si>
  <si>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Andre konvensjonelle fartøy</t>
  </si>
  <si>
    <t>Annet (inkl. agn og fritidsfiske)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</si>
  <si>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</si>
  <si>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</si>
  <si>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</si>
  <si>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</si>
  <si>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</si>
  <si>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</si>
  <si>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</si>
  <si>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</si>
  <si>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Konvensjonelle fartøy under 28 m</t>
  </si>
  <si>
    <t>Gruppekvote 11 - 14,9 meter hj.lengde</t>
  </si>
  <si>
    <t>Gruppekvote 15 - 20,9 meter hj.lengde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</si>
  <si>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</si>
  <si>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</si>
  <si>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t>SNABELUER NORD FOR 62°N</t>
  </si>
  <si>
    <t>Inkluderer kun fangst som er oppført som snabeluer på sluttseddel, det er ikke tatt høyde for eventuell feilrapportering av uerart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</si>
  <si>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</si>
  <si>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t xml:space="preserve"> </t>
  </si>
  <si>
    <r>
      <t>Russland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</si>
  <si>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>Tredjeland</t>
    </r>
    <r>
      <rPr>
        <vertAlign val="superscript"/>
        <sz val="11"/>
        <color theme="1"/>
        <rFont val="Calibri"/>
        <family val="2"/>
        <scheme val="minor"/>
      </rPr>
      <t>3</t>
    </r>
  </si>
  <si>
    <r>
      <t>HERAV FERSKFISK-ORDNING</t>
    </r>
    <r>
      <rPr>
        <b/>
        <vertAlign val="superscript"/>
        <sz val="12"/>
        <color theme="1"/>
        <rFont val="Calibri"/>
        <family val="2"/>
      </rPr>
      <t>2</t>
    </r>
  </si>
  <si>
    <t>FORSKRIFTS-KVOTER</t>
  </si>
  <si>
    <r>
      <t>Norge</t>
    </r>
    <r>
      <rPr>
        <vertAlign val="superscript"/>
        <sz val="11"/>
        <color indexed="8"/>
        <rFont val="Calibri"/>
        <family val="2"/>
      </rPr>
      <t>1</t>
    </r>
  </si>
  <si>
    <r>
      <t>Torsketrål</t>
    </r>
    <r>
      <rPr>
        <vertAlign val="superscript"/>
        <sz val="11"/>
        <color theme="1"/>
        <rFont val="Calibri"/>
        <family val="2"/>
        <scheme val="minor"/>
      </rPr>
      <t>1</t>
    </r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</si>
  <si>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</t>
    </r>
  </si>
  <si>
    <r>
      <t>Trål totalt</t>
    </r>
    <r>
      <rPr>
        <b/>
        <vertAlign val="superscript"/>
        <sz val="11"/>
        <color theme="1"/>
        <rFont val="Calibri"/>
        <family val="2"/>
      </rPr>
      <t>1</t>
    </r>
  </si>
  <si>
    <t>Andre land</t>
  </si>
  <si>
    <t>Bifangst konv. kystfartøy o. 28 m</t>
  </si>
  <si>
    <r>
      <t>Avsetninger</t>
    </r>
    <r>
      <rPr>
        <vertAlign val="superscript"/>
        <sz val="11"/>
        <color theme="1"/>
        <rFont val="Calibri"/>
        <family val="2"/>
      </rPr>
      <t>1</t>
    </r>
  </si>
  <si>
    <t>Lukket gruppe</t>
  </si>
  <si>
    <t>Åpen gruppe</t>
  </si>
  <si>
    <r>
      <t>Lukket 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</si>
  <si>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Åpen gruppe:</t>
  </si>
  <si>
    <t>Gruppekvote 21 - 27,9 meter hj.lengde</t>
  </si>
  <si>
    <r>
      <t>Ferskfiskordning lukket gruppe</t>
    </r>
    <r>
      <rPr>
        <i/>
        <vertAlign val="superscript"/>
        <sz val="10"/>
        <color theme="1"/>
        <rFont val="Calibri"/>
        <family val="2"/>
      </rPr>
      <t>2</t>
    </r>
  </si>
  <si>
    <r>
      <t>Ferskfiskordning åpen gruppe</t>
    </r>
    <r>
      <rPr>
        <i/>
        <vertAlign val="superscript"/>
        <sz val="10"/>
        <color theme="1"/>
        <rFont val="Calibri"/>
        <family val="2"/>
      </rPr>
      <t>2</t>
    </r>
  </si>
  <si>
    <r>
      <t>Lukket gruppe</t>
    </r>
    <r>
      <rPr>
        <b/>
        <i/>
        <vertAlign val="superscript"/>
        <sz val="11"/>
        <color theme="1"/>
        <rFont val="Calibri"/>
        <family val="2"/>
      </rPr>
      <t>2</t>
    </r>
    <r>
      <rPr>
        <b/>
        <i/>
        <sz val="11"/>
        <color theme="1"/>
        <rFont val="Calibri"/>
        <family val="2"/>
      </rPr>
      <t>:</t>
    </r>
  </si>
  <si>
    <t>REKER I NORDSJØEN OG SKAGERRAK</t>
  </si>
  <si>
    <t>PERIODER</t>
  </si>
  <si>
    <t>PERIODE-KVOTER</t>
  </si>
  <si>
    <t>Første periode totalt</t>
  </si>
  <si>
    <t>Andre periode totalt</t>
  </si>
  <si>
    <t>Tredje periode totalt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</si>
  <si>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680 tonn, er trukket ut fra norsk kvote</t>
    </r>
  </si>
  <si>
    <t>Avsetninger</t>
  </si>
  <si>
    <r>
      <rPr>
        <vertAlign val="superscript"/>
        <sz val="9"/>
        <color theme="1"/>
        <rFont val="Calibri"/>
        <family val="2"/>
        <scheme val="minor"/>
      </rPr>
      <t xml:space="preserve">1 </t>
    </r>
    <r>
      <rPr>
        <sz val="9"/>
        <color theme="1"/>
        <rFont val="Calibri"/>
        <family val="2"/>
        <scheme val="minor"/>
      </rPr>
      <t>Fangst av torsketrålere med strukturkvoter fra seitrål føres i sin helhet på torsketrål, og motsatt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</si>
  <si>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er trukket ut fra norsk kvote</t>
    </r>
  </si>
  <si>
    <t xml:space="preserve">  Av den norske kvoten er det avsatt 10 tonn til forsknings- og undervisningsformål</t>
  </si>
  <si>
    <r>
      <t>JUSTERTE KVOTER</t>
    </r>
    <r>
      <rPr>
        <b/>
        <vertAlign val="superscript"/>
        <sz val="12"/>
        <rFont val="Calibri"/>
        <family val="2"/>
      </rPr>
      <t>4</t>
    </r>
  </si>
  <si>
    <r>
      <t>JUSTERTE KVOTER</t>
    </r>
    <r>
      <rPr>
        <b/>
        <vertAlign val="superscript"/>
        <sz val="12"/>
        <rFont val="Calibri"/>
        <family val="2"/>
      </rPr>
      <t>3</t>
    </r>
  </si>
  <si>
    <r>
      <t>JUSTERTE KVOTER</t>
    </r>
    <r>
      <rPr>
        <b/>
        <vertAlign val="superscript"/>
        <sz val="12"/>
        <color theme="1"/>
        <rFont val="Calibri"/>
        <family val="2"/>
      </rPr>
      <t>4</t>
    </r>
  </si>
  <si>
    <r>
      <t>JUSTERTE KVOTER</t>
    </r>
    <r>
      <rPr>
        <b/>
        <vertAlign val="superscript"/>
        <sz val="12"/>
        <color theme="1"/>
        <rFont val="Calibri"/>
        <family val="2"/>
      </rPr>
      <t>2</t>
    </r>
  </si>
  <si>
    <t>LANDET KVANTUM AV TORSK, HYSE, SEI, BLÅKVEITE, SNABELUER OG REKER I 2020</t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</si>
  <si>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</si>
  <si>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Kvoter justert for kvotefleksibilitet, dvs. kvoteoverføringer fra 2019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</si>
  <si>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Kvoter justert for kvotefleksibilitet, dvs. kvoteoverføringer fra 2019</t>
    </r>
  </si>
  <si>
    <r>
      <t>Pelagisk-/nordsjøtrål</t>
    </r>
    <r>
      <rPr>
        <vertAlign val="superscript"/>
        <sz val="11"/>
        <color theme="1"/>
        <rFont val="Calibri"/>
        <family val="2"/>
        <scheme val="minor"/>
      </rPr>
      <t>3</t>
    </r>
  </si>
  <si>
    <r>
      <rPr>
        <vertAlign val="superscript"/>
        <sz val="9"/>
        <color theme="1"/>
        <rFont val="Calibri"/>
        <family val="2"/>
        <scheme val="minor"/>
      </rPr>
      <t>3</t>
    </r>
    <r>
      <rPr>
        <sz val="9"/>
        <color theme="1"/>
        <rFont val="Calibri"/>
        <family val="2"/>
        <scheme val="minor"/>
      </rPr>
      <t xml:space="preserve"> 100 tonn er trukket fra gruppekvoten for å dekke estimert bifagnst som gikk til oppmaling i 2019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</si>
  <si>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tredjeland, 123 tonn, er trukket ut fra norsk kvote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</si>
  <si>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5 300 tonn avsatt til rekrutteringsordningen</t>
    </r>
  </si>
  <si>
    <t>Kvotebonus levendelagring</t>
  </si>
  <si>
    <r>
      <t>Kystfiskeordning</t>
    </r>
    <r>
      <rPr>
        <b/>
        <vertAlign val="superscript"/>
        <sz val="11"/>
        <color theme="1"/>
        <rFont val="Calibri"/>
        <family val="2"/>
      </rPr>
      <t>2</t>
    </r>
  </si>
  <si>
    <r>
      <t xml:space="preserve">4 </t>
    </r>
    <r>
      <rPr>
        <sz val="9"/>
        <color theme="1"/>
        <rFont val="Calibri"/>
        <family val="2"/>
      </rPr>
      <t>Kvoter justert for kvotefleksibilitet, dvs. kvoteoverføringer fra 2019</t>
    </r>
  </si>
  <si>
    <r>
      <t>Annet/ufordelt</t>
    </r>
    <r>
      <rPr>
        <b/>
        <vertAlign val="superscript"/>
        <sz val="11"/>
        <color theme="1"/>
        <rFont val="Calibri"/>
        <family val="2"/>
      </rPr>
      <t>5</t>
    </r>
  </si>
  <si>
    <r>
      <rPr>
        <vertAlign val="superscript"/>
        <sz val="9"/>
        <color theme="1"/>
        <rFont val="Calibri"/>
        <family val="2"/>
      </rPr>
      <t>5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</si>
  <si>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kystfiskeordningen baseres på beregninger fra Norges Råfisklag</t>
    </r>
  </si>
  <si>
    <r>
      <t>Annet/ufordelt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</si>
  <si>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som ikke kan plasseres på gyldige fiskeritillatelser</t>
    </r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</si>
  <si>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Inklusive 1 492 tonn avsatt til rekrutteringsordningen</t>
    </r>
  </si>
  <si>
    <r>
      <t xml:space="preserve">1 </t>
    </r>
    <r>
      <rPr>
        <sz val="9"/>
        <color theme="1"/>
        <rFont val="Calibri"/>
        <family val="2"/>
      </rPr>
      <t xml:space="preserve">Periodekvote første periode: 4 700 tonn, periodekvote andre periode: 3 100 tonn, bifangstavsetning: 278 tonn </t>
    </r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</si>
  <si>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 xml:space="preserve"> Det er avsatt 139 tonn til forsknings- og undervisningskvoter, 2000 tonn til fangst innenfor ungdomsfiskeordningen og rekreasjonsfiske, 250 tonn til agnformål og 1 472 tonn til rekrutteringsordningen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</si>
  <si>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Inklusive 1 472 tonn avsatt til rekrutteringsordningen</t>
    </r>
  </si>
  <si>
    <r>
      <t xml:space="preserve">1 </t>
    </r>
    <r>
      <rPr>
        <sz val="9"/>
        <color theme="1"/>
        <rFont val="Calibri"/>
        <family val="2"/>
      </rPr>
      <t>Av den norske kvoten er det avsatt 35 tonn til forsknings- og undervisningsformål</t>
    </r>
  </si>
  <si>
    <r>
      <t xml:space="preserve">2 </t>
    </r>
    <r>
      <rPr>
        <sz val="9"/>
        <color theme="1"/>
        <rFont val="Calibri"/>
        <family val="2"/>
      </rPr>
      <t>12 055 tonn i et direktefiske etter snabeluer og 1000 tonn til dekning av bifangst</t>
    </r>
  </si>
  <si>
    <r>
      <rPr>
        <vertAlign val="superscript"/>
        <sz val="9"/>
        <color theme="1"/>
        <rFont val="Calibri"/>
        <family val="2"/>
      </rPr>
      <t xml:space="preserve">3 </t>
    </r>
    <r>
      <rPr>
        <sz val="9"/>
        <rFont val="Calibri"/>
        <family val="2"/>
      </rPr>
      <t>2 290</t>
    </r>
    <r>
      <rPr>
        <sz val="9"/>
        <color theme="1"/>
        <rFont val="Calibri"/>
        <family val="2"/>
      </rPr>
      <t xml:space="preserve"> tonn i Fiskevernsonen ved Svalbard og 3 296 tonn i internasjonalt farvann i Norskehavet. I tillegg er det avsatt 1 000 tonn snabeluer til EU-fartøys fiske. </t>
    </r>
  </si>
  <si>
    <t xml:space="preserve">  Av den norske kvoten er det avsatt 50 tonn til forsknings- og undervisningsformål</t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</si>
  <si>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</si>
  <si>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r>
      <rPr>
        <vertAlign val="superscript"/>
        <sz val="9"/>
        <rFont val="Calibri"/>
        <family val="2"/>
      </rPr>
      <t xml:space="preserve">1 </t>
    </r>
    <r>
      <rPr>
        <sz val="9"/>
        <rFont val="Calibri"/>
        <family val="2"/>
      </rPr>
      <t>2 812 tonn er overført fra ubenyttet tredjelandskvote til norsk totalkvote</t>
    </r>
  </si>
  <si>
    <r>
      <rPr>
        <vertAlign val="superscript"/>
        <sz val="9"/>
        <rFont val="Calibri"/>
        <family val="2"/>
      </rPr>
      <t>1</t>
    </r>
    <r>
      <rPr>
        <sz val="9"/>
        <rFont val="Calibri"/>
        <family val="2"/>
      </rPr>
      <t xml:space="preserve"> 9 100 tonn er overført fra ubenyttet tredjelandskvote til norsk totalkvote</t>
    </r>
  </si>
  <si>
    <r>
      <t xml:space="preserve">2 </t>
    </r>
    <r>
      <rPr>
        <sz val="9"/>
        <color theme="1"/>
        <rFont val="Calibri"/>
        <family val="2"/>
      </rPr>
      <t>Registrert rekreasjonsfiske utgjør 44 tonn, men det legges til grunn at hele avsetningen tas</t>
    </r>
  </si>
  <si>
    <t>LANDET KVANTUM UKE 25</t>
  </si>
  <si>
    <t>LANDET KVANTUM T.O.M UKE 25</t>
  </si>
  <si>
    <t>LANDET KVANTUM T.O.M. UKE 25 2019</t>
  </si>
  <si>
    <r>
      <t xml:space="preserve">3 </t>
    </r>
    <r>
      <rPr>
        <sz val="9"/>
        <color theme="1"/>
        <rFont val="Calibri"/>
        <family val="2"/>
      </rPr>
      <t>Registrert rekreasjonsfiske utgjør 1 935 tonn, men det legges til grunn at hele avsetningen tas</t>
    </r>
  </si>
  <si>
    <r>
      <t>3</t>
    </r>
    <r>
      <rPr>
        <sz val="9"/>
        <color theme="1"/>
        <rFont val="Calibri"/>
        <family val="2"/>
      </rPr>
      <t xml:space="preserve"> Registrert rekreasjonsfiske utgjør 253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</si>
</sst>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 * #,##0.00_ ;_ * \-#,##0.00_ ;_ * &quot;-&quot;??_ ;_ @_ "/>
    <numFmt numFmtId="165" formatCode="_ * #,##0_ ;_ * \-#,##0_ ;_ * &quot;-&quot;??_ ;_ @_ "/>
    <numFmt numFmtId="166" formatCode="dd\.mm\.yyyy"/>
    <numFmt numFmtId="167" formatCode="_-* #,##0_-;\-* #,##0_-;_-* &quot;-&quot;??_-;_-@_-"/>
  </numFmts>
  <fonts count="68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</font>
    <font>
      <b/>
      <sz val="9"/>
      <color rgb="FFFF0000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i/>
      <sz val="11"/>
      <name val="Calibri"/>
      <family val="2"/>
    </font>
    <font>
      <i/>
      <sz val="10"/>
      <name val="Calibri"/>
      <family val="2"/>
    </font>
    <font>
      <i/>
      <vertAlign val="superscript"/>
      <sz val="10"/>
      <color theme="1"/>
      <name val="Calibri"/>
      <family val="2"/>
    </font>
    <font>
      <i/>
      <sz val="11"/>
      <color theme="1"/>
      <name val="Calibri"/>
      <family val="2"/>
      <scheme val="minor"/>
    </font>
    <font>
      <sz val="8"/>
      <name val="MS Sans Serif"/>
    </font>
    <font>
      <b/>
      <vertAlign val="superscript"/>
      <sz val="12"/>
      <name val="Calibri"/>
      <family val="2"/>
    </font>
    <font>
      <sz val="11"/>
      <color theme="1"/>
      <name val="MS Sans Serif"/>
    </font>
    <font>
      <vertAlign val="superscript"/>
      <sz val="9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9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6">
    <xf numFmtId="0" fontId="0" fillId="0" borderId="0"/>
    <xf numFmtId="164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3" applyNumberFormat="0" applyFill="0" applyAlignment="0" applyProtection="0"/>
    <xf numFmtId="0" fontId="46" fillId="0" borderId="44" applyNumberFormat="0" applyFill="0" applyAlignment="0" applyProtection="0"/>
    <xf numFmtId="0" fontId="47" fillId="0" borderId="45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6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7" applyNumberFormat="0" applyAlignment="0" applyProtection="0"/>
    <xf numFmtId="0" fontId="53" fillId="0" borderId="0" applyNumberFormat="0" applyFill="0" applyBorder="0" applyAlignment="0" applyProtection="0"/>
    <xf numFmtId="0" fontId="17" fillId="9" borderId="4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49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6" fontId="64" fillId="0" borderId="0"/>
    <xf numFmtId="49" fontId="64" fillId="0" borderId="0"/>
    <xf numFmtId="49" fontId="64" fillId="0" borderId="0"/>
    <xf numFmtId="0" fontId="64" fillId="0" borderId="0"/>
    <xf numFmtId="0" fontId="64" fillId="0" borderId="0"/>
  </cellStyleXfs>
  <cellXfs count="439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5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5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3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1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5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0" fillId="0" borderId="40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2" xfId="0" applyFont="1" applyBorder="1" applyAlignment="1">
      <alignment vertical="center"/>
    </xf>
    <xf numFmtId="0" fontId="0" fillId="0" borderId="28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2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28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6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8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1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vertical="center"/>
    </xf>
    <xf numFmtId="3" fontId="24" fillId="4" borderId="31" xfId="1" applyNumberFormat="1" applyFont="1" applyFill="1" applyBorder="1" applyAlignment="1">
      <alignment vertical="center" wrapText="1"/>
    </xf>
    <xf numFmtId="3" fontId="8" fillId="4" borderId="50" xfId="0" applyNumberFormat="1" applyFont="1" applyFill="1" applyBorder="1" applyAlignment="1">
      <alignment vertical="center" wrapText="1"/>
    </xf>
    <xf numFmtId="0" fontId="8" fillId="4" borderId="55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5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3" fontId="8" fillId="4" borderId="31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39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vertical="center" wrapText="1"/>
    </xf>
    <xf numFmtId="3" fontId="22" fillId="0" borderId="3" xfId="1" applyNumberFormat="1" applyFont="1" applyFill="1" applyBorder="1" applyAlignment="1">
      <alignment vertical="center"/>
    </xf>
    <xf numFmtId="3" fontId="22" fillId="0" borderId="57" xfId="1" applyNumberFormat="1" applyFont="1" applyFill="1" applyBorder="1" applyAlignment="1">
      <alignment vertical="center"/>
    </xf>
    <xf numFmtId="3" fontId="8" fillId="4" borderId="63" xfId="0" applyNumberFormat="1" applyFont="1" applyFill="1" applyBorder="1" applyAlignment="1">
      <alignment vertical="center" wrapText="1"/>
    </xf>
    <xf numFmtId="0" fontId="24" fillId="4" borderId="64" xfId="0" applyFont="1" applyFill="1" applyBorder="1" applyAlignment="1">
      <alignment horizontal="center" vertical="center" wrapText="1"/>
    </xf>
    <xf numFmtId="0" fontId="11" fillId="0" borderId="65" xfId="0" applyFont="1" applyBorder="1" applyAlignment="1">
      <alignment horizontal="center" vertical="center" wrapText="1"/>
    </xf>
    <xf numFmtId="3" fontId="23" fillId="0" borderId="50" xfId="0" applyNumberFormat="1" applyFont="1" applyBorder="1" applyAlignment="1">
      <alignment vertical="center" wrapText="1"/>
    </xf>
    <xf numFmtId="3" fontId="23" fillId="0" borderId="50" xfId="0" applyNumberFormat="1" applyFont="1" applyFill="1" applyBorder="1" applyAlignment="1">
      <alignment vertical="center" wrapText="1"/>
    </xf>
    <xf numFmtId="3" fontId="22" fillId="0" borderId="68" xfId="0" applyNumberFormat="1" applyFont="1" applyFill="1" applyBorder="1" applyAlignment="1">
      <alignment vertical="center"/>
    </xf>
    <xf numFmtId="3" fontId="22" fillId="0" borderId="60" xfId="0" applyNumberFormat="1" applyFont="1" applyFill="1" applyBorder="1" applyAlignment="1">
      <alignment vertical="center"/>
    </xf>
    <xf numFmtId="3" fontId="0" fillId="0" borderId="67" xfId="0" applyNumberFormat="1" applyFont="1" applyFill="1" applyBorder="1" applyAlignment="1">
      <alignment vertical="center"/>
    </xf>
    <xf numFmtId="3" fontId="23" fillId="0" borderId="31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vertical="center" wrapText="1"/>
    </xf>
    <xf numFmtId="3" fontId="23" fillId="0" borderId="6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23" fillId="0" borderId="31" xfId="0" applyNumberFormat="1" applyFont="1" applyBorder="1" applyAlignment="1">
      <alignment vertical="center" wrapText="1"/>
    </xf>
    <xf numFmtId="0" fontId="10" fillId="0" borderId="10" xfId="0" applyFont="1" applyFill="1" applyBorder="1" applyAlignment="1">
      <alignment vertical="center" wrapText="1"/>
    </xf>
    <xf numFmtId="0" fontId="55" fillId="0" borderId="6" xfId="0" applyFont="1" applyFill="1" applyBorder="1" applyAlignment="1">
      <alignment vertical="center"/>
    </xf>
    <xf numFmtId="3" fontId="55" fillId="0" borderId="6" xfId="0" applyNumberFormat="1" applyFont="1" applyFill="1" applyBorder="1" applyAlignment="1">
      <alignment horizontal="right" vertical="center" indent="1"/>
    </xf>
    <xf numFmtId="0" fontId="56" fillId="0" borderId="0" xfId="0" applyFont="1" applyBorder="1" applyAlignment="1">
      <alignment vertical="center"/>
    </xf>
    <xf numFmtId="3" fontId="0" fillId="0" borderId="0" xfId="0" applyNumberFormat="1"/>
    <xf numFmtId="3" fontId="11" fillId="0" borderId="6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0" fillId="0" borderId="1" xfId="0" applyNumberFormat="1" applyFont="1" applyFill="1" applyBorder="1" applyAlignment="1">
      <alignment horizontal="right" vertical="center" indent="1"/>
    </xf>
    <xf numFmtId="3" fontId="0" fillId="0" borderId="10" xfId="0" applyNumberFormat="1" applyFill="1" applyBorder="1" applyAlignment="1">
      <alignment vertical="center"/>
    </xf>
    <xf numFmtId="0" fontId="5" fillId="0" borderId="9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0" fontId="5" fillId="0" borderId="40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5" fillId="0" borderId="34" xfId="0" applyFont="1" applyFill="1" applyBorder="1" applyAlignment="1">
      <alignment vertical="center"/>
    </xf>
    <xf numFmtId="0" fontId="5" fillId="0" borderId="2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0" fontId="10" fillId="0" borderId="0" xfId="0" applyFont="1" applyFill="1" applyBorder="1" applyAlignment="1">
      <alignment vertical="top" wrapText="1"/>
    </xf>
    <xf numFmtId="0" fontId="5" fillId="0" borderId="0" xfId="0" applyFont="1" applyFill="1" applyBorder="1" applyAlignment="1">
      <alignment vertical="center"/>
    </xf>
    <xf numFmtId="3" fontId="12" fillId="0" borderId="67" xfId="0" applyNumberFormat="1" applyFont="1" applyFill="1" applyBorder="1" applyAlignment="1">
      <alignment vertical="center" wrapText="1"/>
    </xf>
    <xf numFmtId="0" fontId="23" fillId="0" borderId="4" xfId="0" applyFont="1" applyFill="1" applyBorder="1" applyAlignment="1">
      <alignment vertical="center" wrapText="1"/>
    </xf>
    <xf numFmtId="0" fontId="23" fillId="0" borderId="51" xfId="0" applyFont="1" applyFill="1" applyBorder="1" applyAlignment="1">
      <alignment vertical="center" wrapText="1"/>
    </xf>
    <xf numFmtId="0" fontId="5" fillId="0" borderId="52" xfId="0" applyFont="1" applyFill="1" applyBorder="1" applyAlignment="1">
      <alignment vertical="center" wrapText="1"/>
    </xf>
    <xf numFmtId="0" fontId="5" fillId="0" borderId="53" xfId="0" applyFont="1" applyFill="1" applyBorder="1" applyAlignment="1">
      <alignment vertical="center" wrapText="1"/>
    </xf>
    <xf numFmtId="0" fontId="23" fillId="0" borderId="34" xfId="0" applyFont="1" applyFill="1" applyBorder="1" applyAlignment="1">
      <alignment vertical="center" wrapText="1"/>
    </xf>
    <xf numFmtId="0" fontId="23" fillId="0" borderId="2" xfId="0" applyFont="1" applyFill="1" applyBorder="1" applyAlignment="1">
      <alignment vertical="center" wrapText="1"/>
    </xf>
    <xf numFmtId="0" fontId="12" fillId="0" borderId="54" xfId="0" applyFont="1" applyFill="1" applyBorder="1" applyAlignment="1">
      <alignment vertical="center" wrapText="1"/>
    </xf>
    <xf numFmtId="0" fontId="11" fillId="0" borderId="52" xfId="0" applyFont="1" applyFill="1" applyBorder="1" applyAlignment="1">
      <alignment vertical="center" wrapText="1"/>
    </xf>
    <xf numFmtId="0" fontId="12" fillId="0" borderId="52" xfId="0" applyFont="1" applyFill="1" applyBorder="1" applyAlignment="1">
      <alignment vertical="center" wrapText="1"/>
    </xf>
    <xf numFmtId="0" fontId="12" fillId="0" borderId="53" xfId="0" applyFont="1" applyFill="1" applyBorder="1" applyAlignment="1">
      <alignment vertical="center" wrapText="1"/>
    </xf>
    <xf numFmtId="0" fontId="23" fillId="0" borderId="56" xfId="0" applyFont="1" applyFill="1" applyBorder="1" applyAlignment="1">
      <alignment vertical="center" wrapText="1"/>
    </xf>
    <xf numFmtId="0" fontId="0" fillId="0" borderId="37" xfId="0" applyFill="1" applyBorder="1" applyAlignment="1">
      <alignment vertical="center"/>
    </xf>
    <xf numFmtId="3" fontId="0" fillId="0" borderId="38" xfId="0" applyNumberFormat="1" applyFont="1" applyFill="1" applyBorder="1" applyAlignment="1">
      <alignment horizontal="right" vertical="center" indent="1"/>
    </xf>
    <xf numFmtId="0" fontId="0" fillId="0" borderId="0" xfId="0" applyFill="1" applyBorder="1"/>
    <xf numFmtId="0" fontId="0" fillId="0" borderId="34" xfId="0" applyFill="1" applyBorder="1" applyAlignment="1">
      <alignment vertical="center"/>
    </xf>
    <xf numFmtId="3" fontId="0" fillId="0" borderId="40" xfId="0" applyNumberFormat="1" applyFont="1" applyFill="1" applyBorder="1" applyAlignment="1">
      <alignment horizontal="right" vertical="center" indent="1"/>
    </xf>
    <xf numFmtId="0" fontId="0" fillId="0" borderId="34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3" fontId="0" fillId="0" borderId="3" xfId="0" applyNumberFormat="1" applyFont="1" applyFill="1" applyBorder="1" applyAlignment="1">
      <alignment horizontal="right" vertical="center" indent="1"/>
    </xf>
    <xf numFmtId="0" fontId="13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 wrapText="1"/>
    </xf>
    <xf numFmtId="3" fontId="0" fillId="0" borderId="38" xfId="0" applyNumberFormat="1" applyFill="1" applyBorder="1" applyAlignment="1">
      <alignment horizontal="right" vertical="center" indent="1"/>
    </xf>
    <xf numFmtId="3" fontId="0" fillId="0" borderId="39" xfId="0" applyNumberFormat="1" applyFill="1" applyBorder="1" applyAlignment="1">
      <alignment vertical="center"/>
    </xf>
    <xf numFmtId="3" fontId="0" fillId="0" borderId="39" xfId="0" applyNumberFormat="1" applyFill="1" applyBorder="1" applyAlignment="1">
      <alignment horizontal="right" vertical="center" indent="1"/>
    </xf>
    <xf numFmtId="3" fontId="0" fillId="0" borderId="40" xfId="0" applyNumberFormat="1" applyFill="1" applyBorder="1" applyAlignment="1">
      <alignment horizontal="right" vertical="center" indent="1"/>
    </xf>
    <xf numFmtId="3" fontId="0" fillId="0" borderId="0" xfId="0" applyNumberFormat="1" applyFill="1" applyBorder="1" applyAlignment="1">
      <alignment vertical="center"/>
    </xf>
    <xf numFmtId="3" fontId="0" fillId="0" borderId="0" xfId="0" applyNumberFormat="1" applyFill="1" applyBorder="1" applyAlignment="1">
      <alignment horizontal="right" vertical="center" indent="1"/>
    </xf>
    <xf numFmtId="3" fontId="0" fillId="0" borderId="3" xfId="0" applyNumberFormat="1" applyFill="1" applyBorder="1" applyAlignment="1">
      <alignment horizontal="right" vertical="center" indent="1"/>
    </xf>
    <xf numFmtId="3" fontId="0" fillId="0" borderId="2" xfId="0" applyNumberForma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22" fillId="0" borderId="50" xfId="0" applyNumberFormat="1" applyFont="1" applyFill="1" applyBorder="1" applyAlignment="1">
      <alignment vertical="center"/>
    </xf>
    <xf numFmtId="0" fontId="0" fillId="0" borderId="0" xfId="0" applyFill="1"/>
    <xf numFmtId="3" fontId="25" fillId="0" borderId="0" xfId="0" applyNumberFormat="1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38" fillId="0" borderId="0" xfId="0" applyFont="1" applyFill="1" applyBorder="1" applyAlignment="1">
      <alignment horizontal="center" vertical="center"/>
    </xf>
    <xf numFmtId="0" fontId="0" fillId="0" borderId="36" xfId="0" applyFont="1" applyBorder="1" applyAlignment="1">
      <alignment vertical="center"/>
    </xf>
    <xf numFmtId="3" fontId="23" fillId="0" borderId="59" xfId="0" applyNumberFormat="1" applyFont="1" applyFill="1" applyBorder="1" applyAlignment="1">
      <alignment vertical="center" wrapText="1"/>
    </xf>
    <xf numFmtId="3" fontId="23" fillId="0" borderId="60" xfId="0" applyNumberFormat="1" applyFont="1" applyFill="1" applyBorder="1" applyAlignment="1">
      <alignment vertical="center" wrapText="1"/>
    </xf>
    <xf numFmtId="3" fontId="23" fillId="0" borderId="3" xfId="0" applyNumberFormat="1" applyFont="1" applyBorder="1" applyAlignment="1">
      <alignment vertical="center" wrapText="1"/>
    </xf>
    <xf numFmtId="3" fontId="23" fillId="0" borderId="74" xfId="0" applyNumberFormat="1" applyFont="1" applyFill="1" applyBorder="1" applyAlignment="1">
      <alignment vertical="center" wrapText="1"/>
    </xf>
    <xf numFmtId="3" fontId="23" fillId="0" borderId="30" xfId="0" applyNumberFormat="1" applyFont="1" applyFill="1" applyBorder="1" applyAlignment="1">
      <alignment vertical="center" wrapText="1"/>
    </xf>
    <xf numFmtId="3" fontId="23" fillId="0" borderId="40" xfId="0" applyNumberFormat="1" applyFont="1" applyFill="1" applyBorder="1" applyAlignment="1">
      <alignment vertical="center" wrapText="1"/>
    </xf>
    <xf numFmtId="3" fontId="23" fillId="0" borderId="57" xfId="0" applyNumberFormat="1" applyFont="1" applyFill="1" applyBorder="1" applyAlignment="1">
      <alignment vertical="center" wrapText="1"/>
    </xf>
    <xf numFmtId="3" fontId="0" fillId="0" borderId="61" xfId="0" applyNumberFormat="1" applyFont="1" applyFill="1" applyBorder="1" applyAlignment="1">
      <alignment vertical="center"/>
    </xf>
    <xf numFmtId="3" fontId="22" fillId="0" borderId="30" xfId="0" applyNumberFormat="1" applyFont="1" applyFill="1" applyBorder="1" applyAlignment="1">
      <alignment vertical="center"/>
    </xf>
    <xf numFmtId="3" fontId="22" fillId="0" borderId="69" xfId="0" applyNumberFormat="1" applyFont="1" applyFill="1" applyBorder="1" applyAlignment="1">
      <alignment vertical="center"/>
    </xf>
    <xf numFmtId="3" fontId="0" fillId="0" borderId="62" xfId="0" applyNumberFormat="1" applyFont="1" applyFill="1" applyBorder="1" applyAlignment="1">
      <alignment vertical="center"/>
    </xf>
    <xf numFmtId="3" fontId="22" fillId="0" borderId="31" xfId="0" applyNumberFormat="1" applyFont="1" applyFill="1" applyBorder="1" applyAlignment="1">
      <alignment vertical="center"/>
    </xf>
    <xf numFmtId="3" fontId="0" fillId="0" borderId="70" xfId="0" applyNumberFormat="1" applyFont="1" applyFill="1" applyBorder="1" applyAlignment="1">
      <alignment vertical="center"/>
    </xf>
    <xf numFmtId="3" fontId="22" fillId="0" borderId="57" xfId="0" applyNumberFormat="1" applyFont="1" applyFill="1" applyBorder="1" applyAlignment="1">
      <alignment vertical="center"/>
    </xf>
    <xf numFmtId="3" fontId="22" fillId="0" borderId="73" xfId="0" applyNumberFormat="1" applyFont="1" applyFill="1" applyBorder="1" applyAlignment="1">
      <alignment vertical="center"/>
    </xf>
    <xf numFmtId="3" fontId="0" fillId="0" borderId="71" xfId="0" applyNumberFormat="1" applyFont="1" applyFill="1" applyBorder="1" applyAlignment="1">
      <alignment vertical="center"/>
    </xf>
    <xf numFmtId="3" fontId="22" fillId="0" borderId="3" xfId="0" applyNumberFormat="1" applyFont="1" applyFill="1" applyBorder="1" applyAlignment="1">
      <alignment vertical="center"/>
    </xf>
    <xf numFmtId="0" fontId="57" fillId="0" borderId="0" xfId="0" applyFont="1" applyFill="1" applyBorder="1" applyAlignment="1">
      <alignment vertical="center"/>
    </xf>
    <xf numFmtId="3" fontId="43" fillId="0" borderId="68" xfId="0" applyNumberFormat="1" applyFont="1" applyFill="1" applyBorder="1" applyAlignment="1">
      <alignment vertical="center" wrapText="1"/>
    </xf>
    <xf numFmtId="3" fontId="59" fillId="0" borderId="66" xfId="0" applyNumberFormat="1" applyFont="1" applyFill="1" applyBorder="1" applyAlignment="1">
      <alignment vertical="center" wrapText="1"/>
    </xf>
    <xf numFmtId="3" fontId="60" fillId="0" borderId="66" xfId="0" applyNumberFormat="1" applyFont="1" applyFill="1" applyBorder="1" applyAlignment="1">
      <alignment vertical="center" wrapText="1"/>
    </xf>
    <xf numFmtId="3" fontId="61" fillId="0" borderId="66" xfId="0" applyNumberFormat="1" applyFont="1" applyFill="1" applyBorder="1" applyAlignment="1">
      <alignment vertical="center" wrapText="1"/>
    </xf>
    <xf numFmtId="3" fontId="61" fillId="0" borderId="67" xfId="0" applyNumberFormat="1" applyFont="1" applyFill="1" applyBorder="1" applyAlignment="1">
      <alignment vertical="center" wrapText="1"/>
    </xf>
    <xf numFmtId="3" fontId="43" fillId="0" borderId="50" xfId="0" applyNumberFormat="1" applyFont="1" applyFill="1" applyBorder="1" applyAlignment="1">
      <alignment vertical="center" wrapText="1"/>
    </xf>
    <xf numFmtId="3" fontId="43" fillId="0" borderId="31" xfId="0" applyNumberFormat="1" applyFont="1" applyFill="1" applyBorder="1" applyAlignment="1">
      <alignment vertical="center" wrapText="1"/>
    </xf>
    <xf numFmtId="3" fontId="58" fillId="4" borderId="50" xfId="0" applyNumberFormat="1" applyFont="1" applyFill="1" applyBorder="1" applyAlignment="1">
      <alignment vertical="center" wrapText="1"/>
    </xf>
    <xf numFmtId="3" fontId="60" fillId="0" borderId="67" xfId="0" applyNumberFormat="1" applyFont="1" applyFill="1" applyBorder="1" applyAlignment="1">
      <alignment vertical="center" wrapText="1"/>
    </xf>
    <xf numFmtId="3" fontId="43" fillId="0" borderId="3" xfId="0" applyNumberFormat="1" applyFont="1" applyFill="1" applyBorder="1" applyAlignment="1">
      <alignment vertical="center" wrapText="1"/>
    </xf>
    <xf numFmtId="3" fontId="59" fillId="0" borderId="75" xfId="0" applyNumberFormat="1" applyFont="1" applyFill="1" applyBorder="1" applyAlignment="1">
      <alignment vertical="center" wrapText="1"/>
    </xf>
    <xf numFmtId="0" fontId="58" fillId="4" borderId="42" xfId="0" applyFont="1" applyFill="1" applyBorder="1" applyAlignment="1">
      <alignment horizontal="center" vertical="center" wrapText="1"/>
    </xf>
    <xf numFmtId="0" fontId="8" fillId="4" borderId="33" xfId="0" applyFont="1" applyFill="1" applyBorder="1" applyAlignment="1">
      <alignment horizontal="center" vertical="center" wrapText="1"/>
    </xf>
    <xf numFmtId="0" fontId="8" fillId="4" borderId="41" xfId="0" applyFont="1" applyFill="1" applyBorder="1" applyAlignment="1">
      <alignment horizontal="center" vertical="center" wrapText="1"/>
    </xf>
    <xf numFmtId="3" fontId="43" fillId="0" borderId="76" xfId="0" applyNumberFormat="1" applyFont="1" applyFill="1" applyBorder="1" applyAlignment="1">
      <alignment vertical="center" wrapText="1"/>
    </xf>
    <xf numFmtId="3" fontId="43" fillId="0" borderId="77" xfId="0" applyNumberFormat="1" applyFont="1" applyFill="1" applyBorder="1" applyAlignment="1">
      <alignment vertical="center" wrapText="1"/>
    </xf>
    <xf numFmtId="3" fontId="59" fillId="0" borderId="78" xfId="0" applyNumberFormat="1" applyFont="1" applyFill="1" applyBorder="1" applyAlignment="1">
      <alignment vertical="center" wrapText="1"/>
    </xf>
    <xf numFmtId="3" fontId="59" fillId="0" borderId="79" xfId="0" applyNumberFormat="1" applyFont="1" applyFill="1" applyBorder="1" applyAlignment="1">
      <alignment vertical="center" wrapText="1"/>
    </xf>
    <xf numFmtId="3" fontId="59" fillId="0" borderId="80" xfId="0" applyNumberFormat="1" applyFont="1" applyFill="1" applyBorder="1" applyAlignment="1">
      <alignment vertical="center" wrapText="1"/>
    </xf>
    <xf numFmtId="3" fontId="59" fillId="0" borderId="81" xfId="0" applyNumberFormat="1" applyFont="1" applyFill="1" applyBorder="1" applyAlignment="1">
      <alignment vertical="center" wrapText="1"/>
    </xf>
    <xf numFmtId="3" fontId="60" fillId="0" borderId="78" xfId="0" applyNumberFormat="1" applyFont="1" applyFill="1" applyBorder="1" applyAlignment="1">
      <alignment vertical="center" wrapText="1"/>
    </xf>
    <xf numFmtId="3" fontId="60" fillId="0" borderId="79" xfId="0" applyNumberFormat="1" applyFont="1" applyFill="1" applyBorder="1" applyAlignment="1">
      <alignment vertical="center" wrapText="1"/>
    </xf>
    <xf numFmtId="3" fontId="61" fillId="0" borderId="78" xfId="0" applyNumberFormat="1" applyFont="1" applyFill="1" applyBorder="1" applyAlignment="1">
      <alignment vertical="center" wrapText="1"/>
    </xf>
    <xf numFmtId="3" fontId="61" fillId="0" borderId="79" xfId="0" applyNumberFormat="1" applyFont="1" applyFill="1" applyBorder="1" applyAlignment="1">
      <alignment vertical="center" wrapText="1"/>
    </xf>
    <xf numFmtId="0" fontId="11" fillId="0" borderId="53" xfId="0" applyFont="1" applyFill="1" applyBorder="1" applyAlignment="1">
      <alignment vertical="center" wrapText="1"/>
    </xf>
    <xf numFmtId="3" fontId="61" fillId="0" borderId="82" xfId="0" applyNumberFormat="1" applyFont="1" applyFill="1" applyBorder="1" applyAlignment="1">
      <alignment vertical="center" wrapText="1"/>
    </xf>
    <xf numFmtId="3" fontId="61" fillId="0" borderId="83" xfId="0" applyNumberFormat="1" applyFont="1" applyFill="1" applyBorder="1" applyAlignment="1">
      <alignment vertical="center" wrapText="1"/>
    </xf>
    <xf numFmtId="3" fontId="43" fillId="0" borderId="30" xfId="0" applyNumberFormat="1" applyFont="1" applyFill="1" applyBorder="1" applyAlignment="1">
      <alignment vertical="center" wrapText="1"/>
    </xf>
    <xf numFmtId="3" fontId="43" fillId="0" borderId="57" xfId="0" applyNumberFormat="1" applyFont="1" applyFill="1" applyBorder="1" applyAlignment="1">
      <alignment vertical="center" wrapText="1"/>
    </xf>
    <xf numFmtId="0" fontId="23" fillId="0" borderId="54" xfId="0" applyFont="1" applyFill="1" applyBorder="1" applyAlignment="1">
      <alignment vertical="center" wrapText="1"/>
    </xf>
    <xf numFmtId="0" fontId="5" fillId="0" borderId="84" xfId="0" applyFont="1" applyFill="1" applyBorder="1" applyAlignment="1">
      <alignment vertical="center" wrapText="1"/>
    </xf>
    <xf numFmtId="3" fontId="60" fillId="0" borderId="82" xfId="0" applyNumberFormat="1" applyFont="1" applyFill="1" applyBorder="1" applyAlignment="1">
      <alignment vertical="center" wrapText="1"/>
    </xf>
    <xf numFmtId="3" fontId="60" fillId="0" borderId="83" xfId="0" applyNumberFormat="1" applyFont="1" applyFill="1" applyBorder="1" applyAlignment="1">
      <alignment vertical="center" wrapText="1"/>
    </xf>
    <xf numFmtId="3" fontId="23" fillId="0" borderId="76" xfId="0" applyNumberFormat="1" applyFont="1" applyFill="1" applyBorder="1" applyAlignment="1">
      <alignment vertical="center" wrapText="1"/>
    </xf>
    <xf numFmtId="3" fontId="23" fillId="0" borderId="72" xfId="0" applyNumberFormat="1" applyFont="1" applyFill="1" applyBorder="1" applyAlignment="1">
      <alignment vertical="center" wrapText="1"/>
    </xf>
    <xf numFmtId="3" fontId="23" fillId="0" borderId="77" xfId="0" applyNumberFormat="1" applyFont="1" applyFill="1" applyBorder="1" applyAlignment="1">
      <alignment vertical="center" wrapText="1"/>
    </xf>
    <xf numFmtId="3" fontId="5" fillId="0" borderId="78" xfId="0" applyNumberFormat="1" applyFont="1" applyFill="1" applyBorder="1" applyAlignment="1">
      <alignment vertical="center" wrapText="1"/>
    </xf>
    <xf numFmtId="3" fontId="5" fillId="0" borderId="79" xfId="0" applyNumberFormat="1" applyFont="1" applyFill="1" applyBorder="1" applyAlignment="1">
      <alignment vertical="center" wrapText="1"/>
    </xf>
    <xf numFmtId="3" fontId="5" fillId="0" borderId="82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23" fillId="0" borderId="42" xfId="0" applyNumberFormat="1" applyFont="1" applyFill="1" applyBorder="1" applyAlignment="1">
      <alignment vertical="center" wrapText="1"/>
    </xf>
    <xf numFmtId="3" fontId="23" fillId="0" borderId="38" xfId="0" applyNumberFormat="1" applyFont="1" applyFill="1" applyBorder="1" applyAlignment="1">
      <alignment vertical="center" wrapText="1"/>
    </xf>
    <xf numFmtId="3" fontId="12" fillId="0" borderId="76" xfId="0" applyNumberFormat="1" applyFont="1" applyFill="1" applyBorder="1" applyAlignment="1">
      <alignment vertical="center" wrapText="1"/>
    </xf>
    <xf numFmtId="3" fontId="12" fillId="0" borderId="77" xfId="0" applyNumberFormat="1" applyFont="1" applyFill="1" applyBorder="1" applyAlignment="1">
      <alignment vertical="center" wrapText="1"/>
    </xf>
    <xf numFmtId="3" fontId="11" fillId="0" borderId="78" xfId="0" applyNumberFormat="1" applyFont="1" applyFill="1" applyBorder="1" applyAlignment="1">
      <alignment vertical="center" wrapText="1"/>
    </xf>
    <xf numFmtId="3" fontId="11" fillId="0" borderId="79" xfId="0" applyNumberFormat="1" applyFont="1" applyFill="1" applyBorder="1" applyAlignment="1">
      <alignment vertical="center" wrapText="1"/>
    </xf>
    <xf numFmtId="3" fontId="12" fillId="0" borderId="78" xfId="0" applyNumberFormat="1" applyFont="1" applyFill="1" applyBorder="1" applyAlignment="1">
      <alignment vertical="center" wrapText="1"/>
    </xf>
    <xf numFmtId="3" fontId="12" fillId="0" borderId="82" xfId="0" applyNumberFormat="1" applyFont="1" applyFill="1" applyBorder="1" applyAlignment="1">
      <alignment vertical="center" wrapText="1"/>
    </xf>
    <xf numFmtId="0" fontId="28" fillId="0" borderId="0" xfId="0" applyFont="1" applyFill="1" applyBorder="1" applyAlignment="1">
      <alignment vertical="center"/>
    </xf>
    <xf numFmtId="0" fontId="25" fillId="0" borderId="0" xfId="0" applyFont="1" applyFill="1" applyBorder="1" applyAlignment="1">
      <alignment horizontal="left" vertical="center"/>
    </xf>
    <xf numFmtId="0" fontId="10" fillId="0" borderId="24" xfId="0" applyFont="1" applyFill="1" applyBorder="1" applyAlignment="1">
      <alignment vertical="center" wrapText="1"/>
    </xf>
    <xf numFmtId="0" fontId="10" fillId="0" borderId="24" xfId="0" applyFont="1" applyBorder="1" applyAlignment="1">
      <alignment vertical="center" wrapText="1"/>
    </xf>
    <xf numFmtId="0" fontId="0" fillId="0" borderId="16" xfId="0" applyBorder="1"/>
    <xf numFmtId="0" fontId="23" fillId="0" borderId="32" xfId="0" applyFont="1" applyBorder="1" applyAlignment="1">
      <alignment vertical="center" wrapText="1"/>
    </xf>
    <xf numFmtId="3" fontId="11" fillId="0" borderId="82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23" fillId="0" borderId="85" xfId="0" applyNumberFormat="1" applyFont="1" applyFill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0" fontId="0" fillId="0" borderId="65" xfId="0" applyFont="1" applyBorder="1" applyAlignment="1">
      <alignment vertical="center"/>
    </xf>
    <xf numFmtId="3" fontId="0" fillId="0" borderId="75" xfId="0" applyNumberFormat="1" applyFont="1" applyFill="1" applyBorder="1" applyAlignment="1">
      <alignment vertical="center"/>
    </xf>
    <xf numFmtId="3" fontId="0" fillId="0" borderId="86" xfId="0" applyNumberFormat="1" applyFont="1" applyFill="1" applyBorder="1" applyAlignment="1">
      <alignment vertical="center"/>
    </xf>
    <xf numFmtId="3" fontId="0" fillId="0" borderId="87" xfId="0" applyNumberFormat="1" applyFont="1" applyFill="1" applyBorder="1" applyAlignment="1">
      <alignment vertical="center"/>
    </xf>
    <xf numFmtId="3" fontId="43" fillId="0" borderId="60" xfId="0" applyNumberFormat="1" applyFont="1" applyFill="1" applyBorder="1" applyAlignment="1">
      <alignment vertical="center" wrapText="1"/>
    </xf>
    <xf numFmtId="3" fontId="5" fillId="0" borderId="3" xfId="0" applyNumberFormat="1" applyFont="1" applyFill="1" applyBorder="1" applyAlignment="1">
      <alignment horizontal="right" vertical="center" indent="1"/>
    </xf>
    <xf numFmtId="0" fontId="5" fillId="0" borderId="40" xfId="0" applyFont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4" fillId="4" borderId="1" xfId="0" applyFont="1" applyFill="1" applyBorder="1" applyAlignment="1">
      <alignment horizontal="center" vertical="center" wrapText="1"/>
    </xf>
    <xf numFmtId="0" fontId="24" fillId="4" borderId="31" xfId="0" applyFont="1" applyFill="1" applyBorder="1" applyAlignment="1">
      <alignment horizontal="center" vertical="center" wrapText="1"/>
    </xf>
    <xf numFmtId="0" fontId="24" fillId="4" borderId="16" xfId="0" applyFont="1" applyFill="1" applyBorder="1" applyAlignment="1">
      <alignment horizontal="center" vertical="center" wrapText="1"/>
    </xf>
    <xf numFmtId="0" fontId="24" fillId="4" borderId="17" xfId="0" applyFont="1" applyFill="1" applyBorder="1" applyAlignment="1">
      <alignment horizontal="center" vertical="center" wrapText="1"/>
    </xf>
    <xf numFmtId="3" fontId="22" fillId="0" borderId="77" xfId="1" applyNumberFormat="1" applyFont="1" applyFill="1" applyBorder="1" applyAlignment="1">
      <alignment vertical="center"/>
    </xf>
    <xf numFmtId="0" fontId="63" fillId="0" borderId="1" xfId="0" applyFont="1" applyBorder="1" applyAlignment="1">
      <alignment horizontal="left" vertical="center"/>
    </xf>
    <xf numFmtId="3" fontId="63" fillId="0" borderId="79" xfId="1" applyNumberFormat="1" applyFont="1" applyFill="1" applyBorder="1" applyAlignment="1">
      <alignment vertical="center"/>
    </xf>
    <xf numFmtId="3" fontId="63" fillId="0" borderId="57" xfId="1" applyNumberFormat="1" applyFont="1" applyFill="1" applyBorder="1" applyAlignment="1">
      <alignment vertical="center"/>
    </xf>
    <xf numFmtId="3" fontId="22" fillId="0" borderId="30" xfId="1" applyNumberFormat="1" applyFont="1" applyFill="1" applyBorder="1" applyAlignment="1">
      <alignment horizontal="right" vertical="center"/>
    </xf>
    <xf numFmtId="3" fontId="22" fillId="0" borderId="31" xfId="1" applyNumberFormat="1" applyFont="1" applyFill="1" applyBorder="1" applyAlignment="1">
      <alignment horizontal="right" vertical="center"/>
    </xf>
    <xf numFmtId="3" fontId="24" fillId="4" borderId="31" xfId="1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vertical="top"/>
    </xf>
    <xf numFmtId="0" fontId="25" fillId="0" borderId="24" xfId="0" applyFont="1" applyFill="1" applyBorder="1" applyAlignment="1">
      <alignment vertical="center"/>
    </xf>
    <xf numFmtId="3" fontId="10" fillId="0" borderId="20" xfId="0" applyNumberFormat="1" applyFont="1" applyBorder="1" applyAlignment="1">
      <alignment vertical="center"/>
    </xf>
    <xf numFmtId="167" fontId="66" fillId="0" borderId="0" xfId="1" applyNumberFormat="1" applyFont="1" applyAlignment="1">
      <alignment vertical="top"/>
    </xf>
    <xf numFmtId="3" fontId="23" fillId="0" borderId="90" xfId="0" applyNumberFormat="1" applyFont="1" applyFill="1" applyBorder="1" applyAlignment="1">
      <alignment vertical="center" wrapText="1"/>
    </xf>
    <xf numFmtId="3" fontId="23" fillId="0" borderId="88" xfId="0" applyNumberFormat="1" applyFont="1" applyFill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43" fillId="0" borderId="30" xfId="0" applyNumberFormat="1" applyFont="1" applyBorder="1" applyAlignment="1">
      <alignment vertical="center" wrapText="1"/>
    </xf>
    <xf numFmtId="3" fontId="22" fillId="0" borderId="78" xfId="1" applyNumberFormat="1" applyFont="1" applyFill="1" applyBorder="1" applyAlignment="1">
      <alignment vertical="center"/>
    </xf>
    <xf numFmtId="0" fontId="8" fillId="4" borderId="58" xfId="0" applyFont="1" applyFill="1" applyBorder="1" applyAlignment="1">
      <alignment horizontal="center" vertical="center"/>
    </xf>
    <xf numFmtId="3" fontId="22" fillId="0" borderId="76" xfId="1" applyNumberFormat="1" applyFont="1" applyFill="1" applyBorder="1" applyAlignment="1">
      <alignment vertical="center"/>
    </xf>
    <xf numFmtId="3" fontId="22" fillId="0" borderId="82" xfId="1" applyNumberFormat="1" applyFont="1" applyFill="1" applyBorder="1" applyAlignment="1">
      <alignment vertical="center"/>
    </xf>
    <xf numFmtId="3" fontId="12" fillId="0" borderId="79" xfId="0" applyNumberFormat="1" applyFont="1" applyFill="1" applyBorder="1" applyAlignment="1">
      <alignment vertical="center" wrapText="1"/>
    </xf>
    <xf numFmtId="3" fontId="33" fillId="0" borderId="79" xfId="0" applyNumberFormat="1" applyFont="1" applyFill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3" fontId="43" fillId="0" borderId="58" xfId="0" applyNumberFormat="1" applyFont="1" applyFill="1" applyBorder="1" applyAlignment="1">
      <alignment horizontal="right" vertical="center" wrapText="1"/>
    </xf>
    <xf numFmtId="3" fontId="43" fillId="0" borderId="72" xfId="0" applyNumberFormat="1" applyFont="1" applyFill="1" applyBorder="1" applyAlignment="1">
      <alignment horizontal="right" vertical="center" wrapText="1"/>
    </xf>
    <xf numFmtId="3" fontId="43" fillId="0" borderId="42" xfId="0" applyNumberFormat="1" applyFont="1" applyBorder="1" applyAlignment="1">
      <alignment horizontal="right" vertical="center" wrapText="1"/>
    </xf>
    <xf numFmtId="3" fontId="43" fillId="0" borderId="91" xfId="0" applyNumberFormat="1" applyFont="1" applyBorder="1" applyAlignment="1">
      <alignment horizontal="right" vertical="center" wrapText="1"/>
    </xf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/>
    </xf>
    <xf numFmtId="0" fontId="38" fillId="0" borderId="13" xfId="0" applyFont="1" applyFill="1" applyBorder="1" applyAlignment="1">
      <alignment horizontal="center" vertical="center"/>
    </xf>
    <xf numFmtId="0" fontId="38" fillId="0" borderId="12" xfId="0" applyFont="1" applyFill="1" applyBorder="1" applyAlignment="1">
      <alignment horizontal="center" vertical="center"/>
    </xf>
    <xf numFmtId="0" fontId="38" fillId="0" borderId="2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top" wrapText="1"/>
    </xf>
    <xf numFmtId="0" fontId="13" fillId="0" borderId="89" xfId="0" applyFont="1" applyFill="1" applyBorder="1" applyAlignment="1">
      <alignment horizontal="left" vertical="center" wrapText="1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3" fontId="22" fillId="0" borderId="58" xfId="1" applyNumberFormat="1" applyFont="1" applyFill="1" applyBorder="1" applyAlignment="1">
      <alignment horizontal="right" vertical="center"/>
    </xf>
    <xf numFmtId="3" fontId="22" fillId="0" borderId="59" xfId="1" applyNumberFormat="1" applyFont="1" applyFill="1" applyBorder="1" applyAlignment="1">
      <alignment horizontal="right" vertical="center"/>
    </xf>
    <xf numFmtId="3" fontId="22" fillId="0" borderId="60" xfId="1" applyNumberFormat="1" applyFont="1" applyFill="1" applyBorder="1" applyAlignment="1">
      <alignment horizontal="right" vertical="center"/>
    </xf>
  </cellXfs>
  <cellStyles count="86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aqt1" xfId="81"/>
    <cellStyle name="aqt2" xfId="82"/>
    <cellStyle name="aqt3" xfId="83"/>
    <cellStyle name="aqt4" xfId="84"/>
    <cellStyle name="aqt5" xfId="85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655713</xdr:colOff>
      <xdr:row>2</xdr:row>
      <xdr:rowOff>39703</xdr:rowOff>
    </xdr:from>
    <xdr:to>
      <xdr:col>9</xdr:col>
      <xdr:colOff>1130507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971452" y="536660"/>
          <a:ext cx="1791729" cy="68124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60"/>
  <sheetViews>
    <sheetView showGridLines="0" showZeros="0" tabSelected="1" showRuler="0" view="pageLayout" topLeftCell="A220" zoomScaleNormal="115" workbookViewId="0">
      <selection activeCell="I239" sqref="I239"/>
    </sheetView>
  </sheetViews>
  <sheetFormatPr baseColWidth="10" defaultColWidth="0" defaultRowHeight="0" customHeight="1" zeroHeight="1" x14ac:dyDescent="0.25"/>
  <cols>
    <col min="1" max="1" width="0.5703125" style="70" customWidth="1"/>
    <col min="2" max="2" width="0.85546875" style="5" customWidth="1"/>
    <col min="3" max="3" width="32.42578125" style="5" customWidth="1"/>
    <col min="4" max="4" width="15" style="5" customWidth="1"/>
    <col min="5" max="5" width="16.42578125" style="5" bestFit="1" customWidth="1"/>
    <col min="6" max="6" width="13.5703125" style="5" customWidth="1"/>
    <col min="7" max="7" width="19.5703125" style="5" customWidth="1"/>
    <col min="8" max="8" width="18.42578125" style="5" customWidth="1"/>
    <col min="9" max="10" width="18.42578125" style="70" customWidth="1"/>
    <col min="11" max="11" width="0.5703125" style="5" customWidth="1"/>
    <col min="12" max="12" width="0.5703125" style="70" customWidth="1"/>
    <col min="13" max="13" width="1" style="70" hidden="1" customWidth="1"/>
    <col min="14" max="14" width="5.140625" hidden="1" customWidth="1"/>
    <col min="15" max="16" width="0" hidden="1" customWidth="1"/>
  </cols>
  <sheetData>
    <row r="1" spans="2:13" s="70" customFormat="1" ht="8.1" customHeight="1" thickBot="1" x14ac:dyDescent="0.3"/>
    <row r="2" spans="2:13" ht="31.5" customHeight="1" thickTop="1" thickBot="1" x14ac:dyDescent="0.3">
      <c r="B2" s="433" t="s">
        <v>101</v>
      </c>
      <c r="C2" s="434"/>
      <c r="D2" s="434"/>
      <c r="E2" s="434"/>
      <c r="F2" s="434"/>
      <c r="G2" s="434"/>
      <c r="H2" s="434"/>
      <c r="I2" s="434"/>
      <c r="J2" s="434"/>
      <c r="K2" s="435"/>
      <c r="L2" s="189"/>
      <c r="M2" s="189"/>
    </row>
    <row r="3" spans="2:13" ht="14.85" customHeight="1" thickTop="1" x14ac:dyDescent="0.25">
      <c r="B3" s="6"/>
      <c r="C3" s="6"/>
      <c r="D3" s="6"/>
      <c r="E3" s="6"/>
      <c r="F3" s="6"/>
      <c r="G3" s="6"/>
      <c r="H3" s="6"/>
      <c r="I3" s="6"/>
      <c r="J3" s="118"/>
      <c r="K3" s="6"/>
      <c r="L3" s="118"/>
      <c r="M3" s="118"/>
    </row>
    <row r="4" spans="2:13" ht="14.85" customHeight="1" x14ac:dyDescent="0.25">
      <c r="B4" s="6"/>
      <c r="C4" s="6" t="s">
        <v>66</v>
      </c>
      <c r="D4" s="6"/>
      <c r="E4" s="6"/>
      <c r="F4" s="6"/>
      <c r="G4" s="6"/>
      <c r="H4" s="6"/>
      <c r="I4" s="6"/>
      <c r="J4" s="118"/>
      <c r="K4" s="6"/>
      <c r="L4" s="118"/>
      <c r="M4" s="118"/>
    </row>
    <row r="5" spans="2:13" ht="14.1" customHeight="1" x14ac:dyDescent="0.25">
      <c r="B5" s="6"/>
      <c r="C5" s="6"/>
      <c r="D5" s="6"/>
      <c r="E5" s="6"/>
      <c r="F5" s="6"/>
      <c r="G5" s="6"/>
      <c r="H5" s="6"/>
      <c r="I5" s="6"/>
      <c r="J5" s="118"/>
      <c r="K5" s="6"/>
      <c r="L5" s="118"/>
      <c r="M5" s="118"/>
    </row>
    <row r="6" spans="2:13" s="8" customFormat="1" ht="17.100000000000001" customHeight="1" thickBot="1" x14ac:dyDescent="0.3">
      <c r="B6" s="7"/>
      <c r="C6" s="62" t="s">
        <v>0</v>
      </c>
      <c r="D6" s="7"/>
      <c r="E6" s="7"/>
      <c r="F6" s="7"/>
      <c r="G6" s="7"/>
      <c r="H6" s="7"/>
      <c r="I6" s="7"/>
      <c r="J6" s="7"/>
      <c r="K6" s="7"/>
      <c r="L6" s="7"/>
      <c r="M6" s="7"/>
    </row>
    <row r="7" spans="2:13" s="8" customFormat="1" ht="17.100000000000001" customHeight="1" thickTop="1" x14ac:dyDescent="0.25">
      <c r="B7" s="424"/>
      <c r="C7" s="425"/>
      <c r="D7" s="425"/>
      <c r="E7" s="425"/>
      <c r="F7" s="425"/>
      <c r="G7" s="425"/>
      <c r="H7" s="425"/>
      <c r="I7" s="425"/>
      <c r="J7" s="425"/>
      <c r="K7" s="426"/>
      <c r="L7" s="204"/>
      <c r="M7" s="204"/>
    </row>
    <row r="8" spans="2:13" ht="12" customHeight="1" thickBot="1" x14ac:dyDescent="0.3">
      <c r="B8" s="119"/>
      <c r="C8" s="118"/>
      <c r="D8" s="118"/>
      <c r="E8" s="118"/>
      <c r="F8" s="118"/>
      <c r="G8" s="118"/>
      <c r="H8" s="118"/>
      <c r="I8" s="118"/>
      <c r="J8" s="118"/>
      <c r="K8" s="120"/>
      <c r="L8" s="118"/>
      <c r="M8" s="118"/>
    </row>
    <row r="9" spans="2:13" s="3" customFormat="1" ht="14.1" customHeight="1" thickBot="1" x14ac:dyDescent="0.3">
      <c r="B9" s="117"/>
      <c r="C9" s="415" t="s">
        <v>2</v>
      </c>
      <c r="D9" s="416"/>
      <c r="E9" s="415" t="s">
        <v>20</v>
      </c>
      <c r="F9" s="416"/>
      <c r="G9" s="415" t="s">
        <v>21</v>
      </c>
      <c r="H9" s="416"/>
      <c r="I9" s="156"/>
      <c r="J9" s="156"/>
      <c r="K9" s="115"/>
      <c r="L9" s="136"/>
      <c r="M9" s="136"/>
    </row>
    <row r="10" spans="2:13" ht="14.1" customHeight="1" x14ac:dyDescent="0.25">
      <c r="B10" s="119"/>
      <c r="C10" s="164"/>
      <c r="D10" s="164"/>
      <c r="E10" s="164" t="s">
        <v>5</v>
      </c>
      <c r="F10" s="241">
        <v>102994</v>
      </c>
      <c r="G10" s="165" t="s">
        <v>25</v>
      </c>
      <c r="H10" s="241">
        <v>27228</v>
      </c>
      <c r="I10" s="166"/>
      <c r="J10" s="166"/>
      <c r="K10" s="115"/>
      <c r="L10" s="136"/>
      <c r="M10" s="136"/>
    </row>
    <row r="11" spans="2:13" ht="15.75" customHeight="1" x14ac:dyDescent="0.25">
      <c r="B11" s="119"/>
      <c r="C11" s="165" t="s">
        <v>27</v>
      </c>
      <c r="D11" s="169">
        <v>334277</v>
      </c>
      <c r="E11" s="165" t="s">
        <v>6</v>
      </c>
      <c r="F11" s="169">
        <v>212550</v>
      </c>
      <c r="G11" s="165" t="s">
        <v>78</v>
      </c>
      <c r="H11" s="169">
        <f>149852+15270</f>
        <v>165122</v>
      </c>
      <c r="I11" s="166"/>
      <c r="J11" s="166"/>
      <c r="K11" s="115"/>
      <c r="L11" s="136"/>
      <c r="M11" s="136"/>
    </row>
    <row r="12" spans="2:13" ht="14.25" customHeight="1" x14ac:dyDescent="0.25">
      <c r="B12" s="119"/>
      <c r="C12" s="165" t="s">
        <v>3</v>
      </c>
      <c r="D12" s="169">
        <v>322277</v>
      </c>
      <c r="E12" s="165" t="s">
        <v>93</v>
      </c>
      <c r="F12" s="169">
        <v>18733</v>
      </c>
      <c r="G12" s="165" t="s">
        <v>79</v>
      </c>
      <c r="H12" s="169">
        <v>20200</v>
      </c>
      <c r="I12" s="166"/>
      <c r="J12" s="166"/>
      <c r="K12" s="115"/>
      <c r="L12" s="136"/>
      <c r="M12" s="136"/>
    </row>
    <row r="13" spans="2:13" ht="15.75" customHeight="1" thickBot="1" x14ac:dyDescent="0.3">
      <c r="B13" s="119"/>
      <c r="C13" s="165" t="s">
        <v>125</v>
      </c>
      <c r="D13" s="169">
        <v>102446</v>
      </c>
      <c r="E13" s="235"/>
      <c r="F13" s="236"/>
      <c r="G13" s="167" t="s">
        <v>15</v>
      </c>
      <c r="H13" s="242"/>
      <c r="I13" s="166"/>
      <c r="J13" s="166"/>
      <c r="K13" s="115"/>
      <c r="L13" s="136"/>
      <c r="M13" s="136"/>
    </row>
    <row r="14" spans="2:13" ht="14.1" customHeight="1" thickBot="1" x14ac:dyDescent="0.3">
      <c r="B14" s="119"/>
      <c r="C14" s="121" t="s">
        <v>4</v>
      </c>
      <c r="D14" s="170">
        <f>SUM(D11:D13)</f>
        <v>759000</v>
      </c>
      <c r="E14" s="121" t="s">
        <v>7</v>
      </c>
      <c r="F14" s="170">
        <f>SUM(F10:F13)</f>
        <v>334277</v>
      </c>
      <c r="G14" s="121" t="s">
        <v>6</v>
      </c>
      <c r="H14" s="170">
        <f>SUM(H10:H13)</f>
        <v>212550</v>
      </c>
      <c r="I14" s="166"/>
      <c r="J14" s="166"/>
      <c r="K14" s="120"/>
      <c r="L14" s="118"/>
      <c r="M14" s="118"/>
    </row>
    <row r="15" spans="2:13" s="16" customFormat="1" ht="15" customHeight="1" x14ac:dyDescent="0.25">
      <c r="B15" s="122"/>
      <c r="C15" s="311" t="s">
        <v>127</v>
      </c>
      <c r="D15" s="311"/>
      <c r="E15" s="311"/>
      <c r="F15" s="311"/>
      <c r="G15" s="311"/>
      <c r="H15" s="168"/>
      <c r="I15" s="168"/>
      <c r="J15" s="168"/>
      <c r="K15" s="124"/>
      <c r="L15" s="123"/>
      <c r="M15" s="123"/>
    </row>
    <row r="16" spans="2:13" ht="15" customHeight="1" thickBot="1" x14ac:dyDescent="0.3">
      <c r="B16" s="125"/>
      <c r="C16" s="234"/>
      <c r="D16" s="234"/>
      <c r="E16" s="234"/>
      <c r="F16" s="234"/>
      <c r="G16" s="234"/>
      <c r="H16" s="234"/>
      <c r="I16" s="234"/>
      <c r="J16" s="198"/>
      <c r="K16" s="127"/>
      <c r="L16" s="118"/>
      <c r="M16" s="118"/>
    </row>
    <row r="17" spans="1:13" ht="21.75" customHeight="1" x14ac:dyDescent="0.25">
      <c r="B17" s="417" t="s">
        <v>8</v>
      </c>
      <c r="C17" s="418"/>
      <c r="D17" s="418"/>
      <c r="E17" s="418"/>
      <c r="F17" s="418"/>
      <c r="G17" s="418"/>
      <c r="H17" s="418"/>
      <c r="I17" s="418"/>
      <c r="J17" s="418"/>
      <c r="K17" s="419"/>
      <c r="L17" s="204"/>
      <c r="M17" s="204"/>
    </row>
    <row r="18" spans="1:13" ht="12" customHeight="1" thickBot="1" x14ac:dyDescent="0.3">
      <c r="B18" s="119"/>
      <c r="C18" s="237"/>
      <c r="D18" s="118"/>
      <c r="E18" s="118"/>
      <c r="F18" s="118"/>
      <c r="G18" s="118"/>
      <c r="H18" s="118"/>
      <c r="I18" s="118"/>
      <c r="J18" s="118"/>
      <c r="K18" s="120"/>
      <c r="L18" s="118"/>
      <c r="M18" s="118"/>
    </row>
    <row r="19" spans="1:13" ht="57" customHeight="1" thickBot="1" x14ac:dyDescent="0.3">
      <c r="A19" s="3"/>
      <c r="B19" s="117"/>
      <c r="C19" s="178" t="s">
        <v>19</v>
      </c>
      <c r="D19" s="323" t="s">
        <v>70</v>
      </c>
      <c r="E19" s="323" t="s">
        <v>97</v>
      </c>
      <c r="F19" s="324" t="s">
        <v>129</v>
      </c>
      <c r="G19" s="324" t="s">
        <v>130</v>
      </c>
      <c r="H19" s="324" t="s">
        <v>69</v>
      </c>
      <c r="I19" s="324" t="s">
        <v>62</v>
      </c>
      <c r="J19" s="325" t="s">
        <v>131</v>
      </c>
      <c r="K19" s="116"/>
      <c r="L19" s="4"/>
      <c r="M19" s="4"/>
    </row>
    <row r="20" spans="1:13" ht="14.1" customHeight="1" x14ac:dyDescent="0.25">
      <c r="B20" s="119"/>
      <c r="C20" s="258" t="s">
        <v>16</v>
      </c>
      <c r="D20" s="312">
        <f>D22+D21</f>
        <v>106710</v>
      </c>
      <c r="E20" s="312">
        <f>E22+E21</f>
        <v>105976</v>
      </c>
      <c r="F20" s="312">
        <f>F22+F21</f>
        <v>394.72802000000001</v>
      </c>
      <c r="G20" s="312">
        <f>G21+G22</f>
        <v>56137.229089999993</v>
      </c>
      <c r="H20" s="326"/>
      <c r="I20" s="326">
        <f>I22+I21</f>
        <v>49838.770910000007</v>
      </c>
      <c r="J20" s="327">
        <f>J22+J21</f>
        <v>43837.701510000006</v>
      </c>
      <c r="K20" s="128"/>
      <c r="L20" s="156"/>
      <c r="M20" s="156"/>
    </row>
    <row r="21" spans="1:13" ht="14.1" customHeight="1" x14ac:dyDescent="0.25">
      <c r="B21" s="119"/>
      <c r="C21" s="259" t="s">
        <v>12</v>
      </c>
      <c r="D21" s="313">
        <v>105960</v>
      </c>
      <c r="E21" s="313">
        <v>105175</v>
      </c>
      <c r="F21" s="313">
        <v>394.72802000000001</v>
      </c>
      <c r="G21" s="313">
        <v>55912.940089999996</v>
      </c>
      <c r="H21" s="328"/>
      <c r="I21" s="328">
        <f>E21-G21</f>
        <v>49262.059910000004</v>
      </c>
      <c r="J21" s="329">
        <v>43540.583830000003</v>
      </c>
      <c r="K21" s="128"/>
      <c r="L21" s="156"/>
      <c r="M21" s="156"/>
    </row>
    <row r="22" spans="1:13" ht="14.1" customHeight="1" thickBot="1" x14ac:dyDescent="0.3">
      <c r="B22" s="119"/>
      <c r="C22" s="260" t="s">
        <v>11</v>
      </c>
      <c r="D22" s="322">
        <v>750</v>
      </c>
      <c r="E22" s="322">
        <v>801</v>
      </c>
      <c r="F22" s="322"/>
      <c r="G22" s="322">
        <v>224.28899999999999</v>
      </c>
      <c r="H22" s="330"/>
      <c r="I22" s="330">
        <f>E22-G22</f>
        <v>576.71100000000001</v>
      </c>
      <c r="J22" s="331">
        <v>297.11768000000001</v>
      </c>
      <c r="K22" s="128"/>
      <c r="L22" s="156"/>
      <c r="M22" s="156"/>
    </row>
    <row r="23" spans="1:13" ht="14.1" customHeight="1" x14ac:dyDescent="0.25">
      <c r="B23" s="119"/>
      <c r="C23" s="258" t="s">
        <v>17</v>
      </c>
      <c r="D23" s="312">
        <f>D31+D30+D24</f>
        <v>223234</v>
      </c>
      <c r="E23" s="312">
        <f>E31+E30+E24</f>
        <v>213782</v>
      </c>
      <c r="F23" s="312">
        <f>F31+F30+F24</f>
        <v>1154.03233</v>
      </c>
      <c r="G23" s="312">
        <f>G24+G30+G31</f>
        <v>182623.51425000001</v>
      </c>
      <c r="H23" s="326"/>
      <c r="I23" s="326">
        <f>I24+I30+I31</f>
        <v>31158.48575</v>
      </c>
      <c r="J23" s="327">
        <f>J24+J30+J31</f>
        <v>181913.919108</v>
      </c>
      <c r="K23" s="128"/>
      <c r="L23" s="156"/>
      <c r="M23" s="156"/>
    </row>
    <row r="24" spans="1:13" ht="15" customHeight="1" x14ac:dyDescent="0.25">
      <c r="A24" s="21"/>
      <c r="B24" s="129"/>
      <c r="C24" s="265" t="s">
        <v>80</v>
      </c>
      <c r="D24" s="314">
        <f>D25+D26+D27+D28+D29</f>
        <v>174605</v>
      </c>
      <c r="E24" s="314">
        <f>E25+E26+E27+E28+E29</f>
        <v>165351</v>
      </c>
      <c r="F24" s="314">
        <f>F25+F26+F27+F28</f>
        <v>459.69111999999996</v>
      </c>
      <c r="G24" s="314">
        <f>G25+G26+G27+G28</f>
        <v>144847.17580999999</v>
      </c>
      <c r="H24" s="332"/>
      <c r="I24" s="332">
        <f>I25+I26+I27+I28+I29</f>
        <v>20503.824189999999</v>
      </c>
      <c r="J24" s="333">
        <f>J25+J26+J27+J28</f>
        <v>148736.96206799999</v>
      </c>
      <c r="K24" s="128"/>
      <c r="L24" s="156"/>
      <c r="M24" s="156"/>
    </row>
    <row r="25" spans="1:13" ht="14.1" customHeight="1" x14ac:dyDescent="0.25">
      <c r="A25" s="22"/>
      <c r="B25" s="130"/>
      <c r="C25" s="264" t="s">
        <v>22</v>
      </c>
      <c r="D25" s="315">
        <v>41189</v>
      </c>
      <c r="E25" s="315">
        <v>39029</v>
      </c>
      <c r="F25" s="315">
        <v>90.454409999999996</v>
      </c>
      <c r="G25" s="315">
        <v>38328.003629999999</v>
      </c>
      <c r="H25" s="334">
        <v>1079</v>
      </c>
      <c r="I25" s="334">
        <f>E25-G25+H25</f>
        <v>1779.9963700000008</v>
      </c>
      <c r="J25" s="335">
        <v>41838.441330000001</v>
      </c>
      <c r="K25" s="128"/>
      <c r="L25" s="156"/>
      <c r="M25" s="156"/>
    </row>
    <row r="26" spans="1:13" ht="14.1" customHeight="1" x14ac:dyDescent="0.25">
      <c r="A26" s="22"/>
      <c r="B26" s="130"/>
      <c r="C26" s="264" t="s">
        <v>59</v>
      </c>
      <c r="D26" s="315">
        <v>45257</v>
      </c>
      <c r="E26" s="315">
        <v>41911</v>
      </c>
      <c r="F26" s="315">
        <v>64.501109999999997</v>
      </c>
      <c r="G26" s="315">
        <v>39091.000200000002</v>
      </c>
      <c r="H26" s="334">
        <v>1174</v>
      </c>
      <c r="I26" s="334">
        <f>E26-G26+H26</f>
        <v>3993.9997999999978</v>
      </c>
      <c r="J26" s="335">
        <v>40436.123359999998</v>
      </c>
      <c r="K26" s="128"/>
      <c r="L26" s="156"/>
      <c r="M26" s="156"/>
    </row>
    <row r="27" spans="1:13" ht="14.1" customHeight="1" x14ac:dyDescent="0.25">
      <c r="A27" s="22"/>
      <c r="B27" s="130"/>
      <c r="C27" s="264" t="s">
        <v>60</v>
      </c>
      <c r="D27" s="315">
        <v>42190</v>
      </c>
      <c r="E27" s="315">
        <v>42357</v>
      </c>
      <c r="F27" s="315">
        <v>88.344480000000004</v>
      </c>
      <c r="G27" s="315">
        <v>40241.648099999999</v>
      </c>
      <c r="H27" s="334">
        <v>1363</v>
      </c>
      <c r="I27" s="334">
        <f>E27-G27+H27</f>
        <v>3478.3519000000015</v>
      </c>
      <c r="J27" s="335">
        <v>38317.585112000001</v>
      </c>
      <c r="K27" s="128"/>
      <c r="L27" s="156"/>
      <c r="M27" s="156"/>
    </row>
    <row r="28" spans="1:13" ht="14.1" customHeight="1" x14ac:dyDescent="0.25">
      <c r="A28" s="22"/>
      <c r="B28" s="130"/>
      <c r="C28" s="264" t="s">
        <v>82</v>
      </c>
      <c r="D28" s="315">
        <v>30699</v>
      </c>
      <c r="E28" s="315">
        <v>28468</v>
      </c>
      <c r="F28" s="315">
        <v>216.39112</v>
      </c>
      <c r="G28" s="315">
        <v>27186.523880000001</v>
      </c>
      <c r="H28" s="334">
        <v>1017</v>
      </c>
      <c r="I28" s="334">
        <f>E28-G28+H28</f>
        <v>2298.4761199999994</v>
      </c>
      <c r="J28" s="335">
        <v>28144.812266000001</v>
      </c>
      <c r="K28" s="128"/>
      <c r="L28" s="156"/>
      <c r="M28" s="156"/>
    </row>
    <row r="29" spans="1:13" ht="14.1" customHeight="1" x14ac:dyDescent="0.25">
      <c r="A29" s="22"/>
      <c r="B29" s="130"/>
      <c r="C29" s="264" t="s">
        <v>83</v>
      </c>
      <c r="D29" s="315">
        <v>15270</v>
      </c>
      <c r="E29" s="315">
        <v>13586</v>
      </c>
      <c r="F29" s="315">
        <f>G29-4528</f>
        <v>105</v>
      </c>
      <c r="G29" s="315">
        <f>H25+H26+H27+H28</f>
        <v>4633</v>
      </c>
      <c r="H29" s="334"/>
      <c r="I29" s="334">
        <f>E29-G29</f>
        <v>8953</v>
      </c>
      <c r="J29" s="335">
        <v>4486</v>
      </c>
      <c r="K29" s="128"/>
      <c r="L29" s="156"/>
      <c r="M29" s="156"/>
    </row>
    <row r="30" spans="1:13" ht="14.1" customHeight="1" x14ac:dyDescent="0.25">
      <c r="A30" s="23"/>
      <c r="B30" s="129"/>
      <c r="C30" s="265" t="s">
        <v>18</v>
      </c>
      <c r="D30" s="314">
        <v>27917</v>
      </c>
      <c r="E30" s="314">
        <v>28138</v>
      </c>
      <c r="F30" s="314">
        <v>647.81092999999998</v>
      </c>
      <c r="G30" s="314">
        <v>18427.949639999999</v>
      </c>
      <c r="H30" s="334"/>
      <c r="I30" s="332">
        <f>E30-G30</f>
        <v>9710.0503600000011</v>
      </c>
      <c r="J30" s="333">
        <v>14826.20304</v>
      </c>
      <c r="K30" s="128"/>
      <c r="L30" s="156"/>
      <c r="M30" s="156"/>
    </row>
    <row r="31" spans="1:13" ht="14.1" customHeight="1" x14ac:dyDescent="0.25">
      <c r="A31" s="23"/>
      <c r="B31" s="129"/>
      <c r="C31" s="265" t="s">
        <v>81</v>
      </c>
      <c r="D31" s="314">
        <f>D32+D33</f>
        <v>20712</v>
      </c>
      <c r="E31" s="314">
        <f>E32+E33</f>
        <v>20293</v>
      </c>
      <c r="F31" s="314">
        <f>F32</f>
        <v>46.530279999999998</v>
      </c>
      <c r="G31" s="314">
        <f>G32</f>
        <v>19348.388800000001</v>
      </c>
      <c r="H31" s="334"/>
      <c r="I31" s="332">
        <f>I32+I33</f>
        <v>944.61119999999937</v>
      </c>
      <c r="J31" s="333">
        <f>J32</f>
        <v>18350.754000000001</v>
      </c>
      <c r="K31" s="128"/>
      <c r="L31" s="156"/>
      <c r="M31" s="156"/>
    </row>
    <row r="32" spans="1:13" ht="14.1" customHeight="1" x14ac:dyDescent="0.25">
      <c r="A32" s="22"/>
      <c r="B32" s="130"/>
      <c r="C32" s="264" t="s">
        <v>10</v>
      </c>
      <c r="D32" s="315">
        <v>18842</v>
      </c>
      <c r="E32" s="315">
        <v>18423</v>
      </c>
      <c r="F32" s="315">
        <f>62.53028-F36</f>
        <v>46.530279999999998</v>
      </c>
      <c r="G32" s="315">
        <f>22334.3888-G36</f>
        <v>19348.388800000001</v>
      </c>
      <c r="H32" s="334">
        <v>804</v>
      </c>
      <c r="I32" s="334">
        <f>E32-G32+H32</f>
        <v>-121.38880000000063</v>
      </c>
      <c r="J32" s="335">
        <f>21609.754-J36</f>
        <v>18350.754000000001</v>
      </c>
      <c r="K32" s="128"/>
      <c r="L32" s="156"/>
      <c r="M32" s="156"/>
    </row>
    <row r="33" spans="1:13" ht="14.1" customHeight="1" thickBot="1" x14ac:dyDescent="0.3">
      <c r="A33" s="22"/>
      <c r="B33" s="130"/>
      <c r="C33" s="336" t="s">
        <v>84</v>
      </c>
      <c r="D33" s="316">
        <v>1870</v>
      </c>
      <c r="E33" s="316">
        <v>1870</v>
      </c>
      <c r="F33" s="316">
        <f>G33-788</f>
        <v>16</v>
      </c>
      <c r="G33" s="316">
        <f>H32</f>
        <v>804</v>
      </c>
      <c r="H33" s="337"/>
      <c r="I33" s="337">
        <f t="shared" ref="I33:I38" si="0">E33-G33</f>
        <v>1066</v>
      </c>
      <c r="J33" s="338">
        <v>537</v>
      </c>
      <c r="K33" s="128"/>
      <c r="L33" s="156"/>
      <c r="M33" s="156"/>
    </row>
    <row r="34" spans="1:13" ht="15.75" customHeight="1" thickBot="1" x14ac:dyDescent="0.3">
      <c r="B34" s="119"/>
      <c r="C34" s="173" t="s">
        <v>109</v>
      </c>
      <c r="D34" s="377">
        <v>2500</v>
      </c>
      <c r="E34" s="377">
        <v>2500</v>
      </c>
      <c r="F34" s="377">
        <v>5.8559999999999999</v>
      </c>
      <c r="G34" s="377">
        <v>1553.9043999999999</v>
      </c>
      <c r="H34" s="339"/>
      <c r="I34" s="339">
        <f t="shared" si="0"/>
        <v>946.0956000000001</v>
      </c>
      <c r="J34" s="340">
        <v>2832.7816320000002</v>
      </c>
      <c r="K34" s="128"/>
      <c r="L34" s="156"/>
      <c r="M34" s="156"/>
    </row>
    <row r="35" spans="1:13" ht="14.1" customHeight="1" thickBot="1" x14ac:dyDescent="0.3">
      <c r="B35" s="119"/>
      <c r="C35" s="173" t="s">
        <v>13</v>
      </c>
      <c r="D35" s="317">
        <v>933</v>
      </c>
      <c r="E35" s="317">
        <v>933</v>
      </c>
      <c r="F35" s="317">
        <v>2.1</v>
      </c>
      <c r="G35" s="317">
        <v>450.17765000000003</v>
      </c>
      <c r="H35" s="318"/>
      <c r="I35" s="339">
        <f t="shared" si="0"/>
        <v>482.82234999999997</v>
      </c>
      <c r="J35" s="340">
        <v>454.12036000000001</v>
      </c>
      <c r="K35" s="128"/>
      <c r="L35" s="156"/>
      <c r="M35" s="156"/>
    </row>
    <row r="36" spans="1:13" ht="17.25" customHeight="1" thickBot="1" x14ac:dyDescent="0.3">
      <c r="B36" s="119"/>
      <c r="C36" s="173" t="s">
        <v>110</v>
      </c>
      <c r="D36" s="317">
        <v>3000</v>
      </c>
      <c r="E36" s="317">
        <v>3000</v>
      </c>
      <c r="F36" s="317">
        <f>G36-2970</f>
        <v>16</v>
      </c>
      <c r="G36" s="317">
        <v>2986</v>
      </c>
      <c r="H36" s="364"/>
      <c r="I36" s="318">
        <f t="shared" si="0"/>
        <v>14</v>
      </c>
      <c r="J36" s="321">
        <v>3259</v>
      </c>
      <c r="K36" s="128"/>
      <c r="L36" s="156"/>
      <c r="M36" s="156"/>
    </row>
    <row r="37" spans="1:13" ht="17.25" customHeight="1" thickBot="1" x14ac:dyDescent="0.3">
      <c r="B37" s="119"/>
      <c r="C37" s="173" t="s">
        <v>65</v>
      </c>
      <c r="D37" s="317">
        <v>7000</v>
      </c>
      <c r="E37" s="317">
        <v>7000</v>
      </c>
      <c r="F37" s="317">
        <v>13.00601</v>
      </c>
      <c r="G37" s="317">
        <v>7000</v>
      </c>
      <c r="H37" s="318"/>
      <c r="I37" s="318">
        <f t="shared" si="0"/>
        <v>0</v>
      </c>
      <c r="J37" s="321">
        <v>7000</v>
      </c>
      <c r="K37" s="128"/>
      <c r="L37" s="156"/>
      <c r="M37" s="156"/>
    </row>
    <row r="38" spans="1:13" ht="14.1" customHeight="1" thickBot="1" x14ac:dyDescent="0.3">
      <c r="B38" s="119"/>
      <c r="C38" s="152" t="s">
        <v>112</v>
      </c>
      <c r="D38" s="317">
        <v>0</v>
      </c>
      <c r="E38" s="317">
        <v>0</v>
      </c>
      <c r="F38" s="317"/>
      <c r="G38" s="317">
        <v>45</v>
      </c>
      <c r="H38" s="318"/>
      <c r="I38" s="318">
        <f t="shared" si="0"/>
        <v>-45</v>
      </c>
      <c r="J38" s="321">
        <v>-41</v>
      </c>
      <c r="K38" s="128"/>
      <c r="L38" s="156"/>
      <c r="M38" s="156"/>
    </row>
    <row r="39" spans="1:13" ht="16.5" customHeight="1" thickBot="1" x14ac:dyDescent="0.3">
      <c r="B39" s="119"/>
      <c r="C39" s="179" t="s">
        <v>9</v>
      </c>
      <c r="D39" s="319">
        <f>D20+D23+D34+D35+D36+D37+D38</f>
        <v>343377</v>
      </c>
      <c r="E39" s="319">
        <f>E20+E23+E34+E35+E36+E37+E38</f>
        <v>333191</v>
      </c>
      <c r="F39" s="319">
        <f>F20+F23+F34+F35+F37+F38+F36</f>
        <v>1585.72236</v>
      </c>
      <c r="G39" s="319">
        <f>G20+G23+G34+G35+G36+G37+G38</f>
        <v>250795.82538999998</v>
      </c>
      <c r="H39" s="196">
        <f>H25+H26+H27+H28+H32</f>
        <v>5437</v>
      </c>
      <c r="I39" s="196">
        <f>I20+I23+I34+I35+I36+I37+I38</f>
        <v>82395.174610000016</v>
      </c>
      <c r="J39" s="207">
        <f>J20+J23+J34+J35+J36+J37+J38</f>
        <v>239256.52261000001</v>
      </c>
      <c r="K39" s="128"/>
      <c r="L39" s="156"/>
      <c r="M39" s="156"/>
    </row>
    <row r="40" spans="1:13" ht="14.1" customHeight="1" x14ac:dyDescent="0.25">
      <c r="A40" s="16"/>
      <c r="B40" s="122"/>
      <c r="C40" s="123" t="s">
        <v>108</v>
      </c>
      <c r="D40" s="131"/>
      <c r="E40" s="131"/>
      <c r="F40" s="171"/>
      <c r="G40" s="171"/>
      <c r="H40" s="163"/>
      <c r="I40" s="163"/>
      <c r="J40" s="396"/>
      <c r="K40" s="395"/>
      <c r="L40" s="123"/>
      <c r="M40" s="123"/>
    </row>
    <row r="41" spans="1:13" s="16" customFormat="1" ht="14.1" customHeight="1" x14ac:dyDescent="0.25">
      <c r="B41" s="122"/>
      <c r="C41" s="132" t="s">
        <v>114</v>
      </c>
      <c r="D41" s="131"/>
      <c r="E41" s="131"/>
      <c r="F41" s="131"/>
      <c r="G41" s="131"/>
      <c r="H41" s="156"/>
      <c r="I41" s="156"/>
      <c r="J41" s="156"/>
      <c r="K41" s="124"/>
      <c r="L41" s="123"/>
      <c r="M41" s="123"/>
    </row>
    <row r="42" spans="1:13" s="16" customFormat="1" ht="14.1" customHeight="1" x14ac:dyDescent="0.25">
      <c r="B42" s="122"/>
      <c r="C42" s="201" t="s">
        <v>132</v>
      </c>
      <c r="D42" s="203"/>
      <c r="E42" s="203"/>
      <c r="F42" s="203"/>
      <c r="G42" s="131"/>
      <c r="H42" s="156"/>
      <c r="I42" s="156"/>
      <c r="J42" s="118"/>
      <c r="K42" s="124"/>
      <c r="L42" s="123"/>
      <c r="M42" s="123"/>
    </row>
    <row r="43" spans="1:13" s="16" customFormat="1" ht="14.1" customHeight="1" x14ac:dyDescent="0.25">
      <c r="B43" s="122"/>
      <c r="C43" s="201" t="s">
        <v>111</v>
      </c>
      <c r="D43" s="203"/>
      <c r="E43" s="203"/>
      <c r="F43" s="203"/>
      <c r="G43" s="131"/>
      <c r="H43" s="156"/>
      <c r="I43" s="156"/>
      <c r="J43" s="118"/>
      <c r="K43" s="124"/>
      <c r="L43" s="123"/>
      <c r="M43" s="123"/>
    </row>
    <row r="44" spans="1:13" s="16" customFormat="1" ht="15.75" thickBot="1" x14ac:dyDescent="0.3">
      <c r="B44" s="133"/>
      <c r="C44" s="16" t="s">
        <v>113</v>
      </c>
      <c r="D44" s="362"/>
      <c r="E44" s="362"/>
      <c r="F44" s="362"/>
      <c r="G44" s="363"/>
      <c r="H44" s="104"/>
      <c r="I44" s="104"/>
      <c r="J44" s="154"/>
      <c r="K44" s="135"/>
      <c r="L44" s="123"/>
      <c r="M44" s="123"/>
    </row>
    <row r="45" spans="1:13" ht="12" customHeight="1" thickTop="1" x14ac:dyDescent="0.25">
      <c r="B45" s="6"/>
      <c r="C45" s="216"/>
      <c r="D45" s="118"/>
      <c r="E45" s="6"/>
      <c r="F45" s="38"/>
      <c r="G45" s="6"/>
      <c r="H45" s="6"/>
      <c r="I45" s="6"/>
      <c r="J45" s="118"/>
      <c r="K45" s="6"/>
      <c r="L45" s="118"/>
      <c r="M45" s="118"/>
    </row>
    <row r="46" spans="1:13" ht="19.5" customHeight="1" thickBot="1" x14ac:dyDescent="0.3">
      <c r="B46" s="8"/>
      <c r="C46" s="63" t="s">
        <v>30</v>
      </c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 ht="17.100000000000001" customHeight="1" thickTop="1" x14ac:dyDescent="0.25">
      <c r="B47" s="424" t="s">
        <v>1</v>
      </c>
      <c r="C47" s="425"/>
      <c r="D47" s="425"/>
      <c r="E47" s="425"/>
      <c r="F47" s="425"/>
      <c r="G47" s="425"/>
      <c r="H47" s="425"/>
      <c r="I47" s="425"/>
      <c r="J47" s="425"/>
      <c r="K47" s="426"/>
      <c r="L47" s="204"/>
      <c r="M47" s="204"/>
    </row>
    <row r="48" spans="1:13" ht="12" customHeight="1" thickBot="1" x14ac:dyDescent="0.3">
      <c r="B48" s="119"/>
      <c r="C48" s="136"/>
      <c r="D48" s="137"/>
      <c r="E48" s="137"/>
      <c r="F48" s="137"/>
      <c r="G48" s="137"/>
      <c r="H48" s="118"/>
      <c r="I48" s="118"/>
      <c r="J48" s="118"/>
      <c r="K48" s="120"/>
      <c r="L48" s="118"/>
      <c r="M48" s="118"/>
    </row>
    <row r="49" spans="2:13" ht="14.1" customHeight="1" thickBot="1" x14ac:dyDescent="0.3">
      <c r="B49" s="119"/>
      <c r="C49" s="407" t="s">
        <v>2</v>
      </c>
      <c r="D49" s="408"/>
      <c r="E49" s="138"/>
      <c r="F49" s="138"/>
      <c r="G49" s="138"/>
      <c r="H49" s="118"/>
      <c r="I49" s="118"/>
      <c r="J49" s="118"/>
      <c r="K49" s="120"/>
      <c r="L49" s="118"/>
      <c r="M49" s="118"/>
    </row>
    <row r="50" spans="2:13" ht="14.1" customHeight="1" thickBot="1" x14ac:dyDescent="0.3">
      <c r="B50" s="119"/>
      <c r="C50" s="139" t="s">
        <v>27</v>
      </c>
      <c r="D50" s="245">
        <v>13755</v>
      </c>
      <c r="E50" s="138"/>
      <c r="F50" s="138"/>
      <c r="G50" s="138"/>
      <c r="H50" s="118"/>
      <c r="I50" s="118"/>
      <c r="J50" s="118"/>
      <c r="K50" s="120"/>
      <c r="L50" s="118"/>
      <c r="M50" s="118"/>
    </row>
    <row r="51" spans="2:13" ht="14.1" customHeight="1" thickBot="1" x14ac:dyDescent="0.3">
      <c r="B51" s="119"/>
      <c r="C51" s="139" t="s">
        <v>3</v>
      </c>
      <c r="D51" s="245">
        <v>12225</v>
      </c>
      <c r="E51" s="138"/>
      <c r="F51" s="138"/>
      <c r="G51" s="176"/>
      <c r="H51" s="118"/>
      <c r="I51" s="118"/>
      <c r="J51" s="118"/>
      <c r="K51" s="120"/>
      <c r="L51" s="118"/>
      <c r="M51" s="118"/>
    </row>
    <row r="52" spans="2:13" ht="14.1" customHeight="1" thickBot="1" x14ac:dyDescent="0.3">
      <c r="B52" s="119"/>
      <c r="C52" s="139" t="s">
        <v>28</v>
      </c>
      <c r="D52" s="245">
        <v>1020</v>
      </c>
      <c r="E52" s="138"/>
      <c r="F52" s="138"/>
      <c r="G52" s="138"/>
      <c r="H52" s="118"/>
      <c r="I52" s="118"/>
      <c r="J52" s="118"/>
      <c r="K52" s="120"/>
      <c r="L52" s="118"/>
      <c r="M52" s="118"/>
    </row>
    <row r="53" spans="2:13" ht="14.1" customHeight="1" thickBot="1" x14ac:dyDescent="0.3">
      <c r="B53" s="119"/>
      <c r="C53" s="139" t="s">
        <v>31</v>
      </c>
      <c r="D53" s="245">
        <f>SUM(D50:D52)</f>
        <v>27000</v>
      </c>
      <c r="E53" s="138"/>
      <c r="F53" s="138"/>
      <c r="G53" s="138"/>
      <c r="H53" s="118"/>
      <c r="I53" s="118"/>
      <c r="J53" s="118"/>
      <c r="K53" s="120"/>
      <c r="L53" s="118"/>
      <c r="M53" s="118"/>
    </row>
    <row r="54" spans="2:13" ht="14.1" customHeight="1" thickBot="1" x14ac:dyDescent="0.3">
      <c r="B54" s="125"/>
      <c r="C54" s="140"/>
      <c r="D54" s="246"/>
      <c r="E54" s="141"/>
      <c r="F54" s="141"/>
      <c r="G54" s="141"/>
      <c r="H54" s="126"/>
      <c r="I54" s="126"/>
      <c r="J54" s="126"/>
      <c r="K54" s="127"/>
      <c r="L54" s="118"/>
      <c r="M54" s="118"/>
    </row>
    <row r="55" spans="2:13" ht="17.100000000000001" customHeight="1" thickBot="1" x14ac:dyDescent="0.3">
      <c r="B55" s="417" t="s">
        <v>8</v>
      </c>
      <c r="C55" s="418"/>
      <c r="D55" s="418"/>
      <c r="E55" s="418"/>
      <c r="F55" s="418"/>
      <c r="G55" s="418"/>
      <c r="H55" s="418"/>
      <c r="I55" s="418"/>
      <c r="J55" s="418"/>
      <c r="K55" s="419"/>
      <c r="L55" s="204"/>
      <c r="M55" s="204"/>
    </row>
    <row r="56" spans="2:13" s="3" customFormat="1" ht="63.75" thickBot="1" x14ac:dyDescent="0.3">
      <c r="B56" s="142"/>
      <c r="C56" s="178" t="s">
        <v>19</v>
      </c>
      <c r="D56" s="402" t="s">
        <v>20</v>
      </c>
      <c r="E56" s="324" t="str">
        <f>F19</f>
        <v>LANDET KVANTUM UKE 25</v>
      </c>
      <c r="F56" s="324" t="str">
        <f>G19</f>
        <v>LANDET KVANTUM T.O.M UKE 25</v>
      </c>
      <c r="G56" s="324" t="str">
        <f>I19</f>
        <v>RESTKVOTER</v>
      </c>
      <c r="H56" s="325" t="str">
        <f>J19</f>
        <v>LANDET KVANTUM T.O.M. UKE 25 2019</v>
      </c>
      <c r="I56" s="143"/>
      <c r="J56" s="143"/>
      <c r="K56" s="144"/>
      <c r="L56" s="143"/>
      <c r="M56" s="143"/>
    </row>
    <row r="57" spans="2:13" ht="14.1" customHeight="1" x14ac:dyDescent="0.25">
      <c r="B57" s="145"/>
      <c r="C57" s="365" t="s">
        <v>32</v>
      </c>
      <c r="D57" s="420">
        <v>5386</v>
      </c>
      <c r="E57" s="403">
        <v>13.87837</v>
      </c>
      <c r="F57" s="403">
        <v>747.31723999999997</v>
      </c>
      <c r="G57" s="422">
        <f>D57-F57-F58</f>
        <v>3767.8074599999995</v>
      </c>
      <c r="H57" s="347">
        <v>614.33403999999996</v>
      </c>
      <c r="I57" s="160"/>
      <c r="J57" s="160"/>
      <c r="K57" s="188"/>
      <c r="L57" s="105"/>
      <c r="M57" s="105"/>
    </row>
    <row r="58" spans="2:13" ht="14.1" customHeight="1" x14ac:dyDescent="0.25">
      <c r="B58" s="145"/>
      <c r="C58" s="146" t="s">
        <v>29</v>
      </c>
      <c r="D58" s="421"/>
      <c r="E58" s="401">
        <v>119.83647999999999</v>
      </c>
      <c r="F58" s="401">
        <v>870.87530000000004</v>
      </c>
      <c r="G58" s="423"/>
      <c r="H58" s="397">
        <v>973.31056999999998</v>
      </c>
      <c r="I58" s="160"/>
      <c r="J58" s="160"/>
      <c r="K58" s="188"/>
      <c r="L58" s="105"/>
      <c r="M58" s="105"/>
    </row>
    <row r="59" spans="2:13" ht="14.1" customHeight="1" thickBot="1" x14ac:dyDescent="0.3">
      <c r="B59" s="145"/>
      <c r="C59" s="147" t="s">
        <v>76</v>
      </c>
      <c r="D59" s="377">
        <v>200</v>
      </c>
      <c r="E59" s="404">
        <v>2.2164999999999999</v>
      </c>
      <c r="F59" s="404">
        <v>84.839200000000005</v>
      </c>
      <c r="G59" s="400">
        <f>D59-F59</f>
        <v>115.16079999999999</v>
      </c>
      <c r="H59" s="398">
        <v>62.775689999999997</v>
      </c>
      <c r="I59" s="160"/>
      <c r="J59" s="160"/>
      <c r="K59" s="188"/>
      <c r="L59" s="105"/>
      <c r="M59" s="105"/>
    </row>
    <row r="60" spans="2:13" s="97" customFormat="1" ht="15.6" customHeight="1" x14ac:dyDescent="0.25">
      <c r="B60" s="161"/>
      <c r="C60" s="148" t="s">
        <v>58</v>
      </c>
      <c r="D60" s="346">
        <v>8078</v>
      </c>
      <c r="E60" s="371">
        <f>E61+E62+E63</f>
        <v>365.43790000000001</v>
      </c>
      <c r="F60" s="371">
        <f>F61+F62+F63</f>
        <v>5055.3664000000008</v>
      </c>
      <c r="G60" s="371">
        <f>D60-F60</f>
        <v>3022.6335999999992</v>
      </c>
      <c r="H60" s="397">
        <f>H61+H62+H63</f>
        <v>5358.7774200000003</v>
      </c>
      <c r="I60" s="162"/>
      <c r="J60" s="162"/>
      <c r="K60" s="188"/>
      <c r="L60" s="105"/>
      <c r="M60" s="105"/>
    </row>
    <row r="61" spans="2:13" s="22" customFormat="1" ht="14.1" customHeight="1" x14ac:dyDescent="0.25">
      <c r="B61" s="149"/>
      <c r="C61" s="150" t="s">
        <v>33</v>
      </c>
      <c r="D61" s="239"/>
      <c r="E61" s="356">
        <v>214.90180000000001</v>
      </c>
      <c r="F61" s="356">
        <v>2262.2835500000001</v>
      </c>
      <c r="G61" s="356"/>
      <c r="H61" s="357">
        <v>2107.53827</v>
      </c>
      <c r="I61" s="151"/>
      <c r="J61" s="151"/>
      <c r="K61" s="188"/>
      <c r="L61" s="105"/>
      <c r="M61" s="105"/>
    </row>
    <row r="62" spans="2:13" s="22" customFormat="1" ht="14.1" customHeight="1" x14ac:dyDescent="0.25">
      <c r="B62" s="149"/>
      <c r="C62" s="150" t="s">
        <v>34</v>
      </c>
      <c r="D62" s="239"/>
      <c r="E62" s="356">
        <v>83.930400000000006</v>
      </c>
      <c r="F62" s="356">
        <v>1605.9823100000001</v>
      </c>
      <c r="G62" s="356"/>
      <c r="H62" s="357">
        <v>2077.9252000000001</v>
      </c>
      <c r="I62" s="175"/>
      <c r="J62" s="175"/>
      <c r="K62" s="188"/>
      <c r="L62" s="105"/>
      <c r="M62" s="105"/>
    </row>
    <row r="63" spans="2:13" s="22" customFormat="1" ht="14.1" customHeight="1" thickBot="1" x14ac:dyDescent="0.3">
      <c r="B63" s="149"/>
      <c r="C63" s="223" t="s">
        <v>35</v>
      </c>
      <c r="D63" s="240"/>
      <c r="E63" s="366">
        <v>66.605699999999999</v>
      </c>
      <c r="F63" s="366">
        <v>1187.1005399999999</v>
      </c>
      <c r="G63" s="366"/>
      <c r="H63" s="370">
        <v>1173.31395</v>
      </c>
      <c r="I63" s="175"/>
      <c r="J63" s="175"/>
      <c r="K63" s="188"/>
      <c r="L63" s="105"/>
      <c r="M63" s="105"/>
    </row>
    <row r="64" spans="2:13" ht="14.1" customHeight="1" thickBot="1" x14ac:dyDescent="0.3">
      <c r="B64" s="119"/>
      <c r="C64" s="152" t="s">
        <v>36</v>
      </c>
      <c r="D64" s="225">
        <v>91</v>
      </c>
      <c r="E64" s="368"/>
      <c r="F64" s="368"/>
      <c r="G64" s="368">
        <f>D64-F64</f>
        <v>91</v>
      </c>
      <c r="H64" s="369">
        <v>6.4350000000000004E-2</v>
      </c>
      <c r="I64" s="156"/>
      <c r="J64" s="156"/>
      <c r="K64" s="188"/>
      <c r="L64" s="105"/>
      <c r="M64" s="105"/>
    </row>
    <row r="65" spans="2:13" ht="14.1" customHeight="1" thickBot="1" x14ac:dyDescent="0.3">
      <c r="B65" s="119"/>
      <c r="C65" s="152" t="s">
        <v>14</v>
      </c>
      <c r="D65" s="224"/>
      <c r="E65" s="372"/>
      <c r="F65" s="372"/>
      <c r="G65" s="372"/>
      <c r="H65" s="399">
        <v>1.968</v>
      </c>
      <c r="I65" s="156"/>
      <c r="J65" s="156"/>
      <c r="K65" s="188"/>
      <c r="L65" s="105"/>
      <c r="M65" s="105"/>
    </row>
    <row r="66" spans="2:13" s="3" customFormat="1" ht="16.5" customHeight="1" thickBot="1" x14ac:dyDescent="0.3">
      <c r="B66" s="117"/>
      <c r="C66" s="179" t="s">
        <v>9</v>
      </c>
      <c r="D66" s="186">
        <f>D57+D59+D60+D64</f>
        <v>13755</v>
      </c>
      <c r="E66" s="199">
        <f>E57+E58+E59+E60+E64+E65</f>
        <v>501.36924999999997</v>
      </c>
      <c r="F66" s="199">
        <f>F57+F58+F59+F60+F64+F65</f>
        <v>6758.3981400000011</v>
      </c>
      <c r="G66" s="199">
        <f>D66-F66</f>
        <v>6996.6018599999989</v>
      </c>
      <c r="H66" s="197">
        <f>H57+H58+H59+H60+H64+H65</f>
        <v>7011.2300699999996</v>
      </c>
      <c r="I66" s="172"/>
      <c r="J66" s="172"/>
      <c r="K66" s="188"/>
      <c r="L66" s="105"/>
      <c r="M66" s="105"/>
    </row>
    <row r="67" spans="2:13" s="3" customFormat="1" ht="19.350000000000001" customHeight="1" thickBot="1" x14ac:dyDescent="0.3">
      <c r="B67" s="157"/>
      <c r="C67" s="432" t="s">
        <v>118</v>
      </c>
      <c r="D67" s="432"/>
      <c r="E67" s="432"/>
      <c r="F67" s="432"/>
      <c r="G67" s="432"/>
      <c r="H67" s="174"/>
      <c r="I67" s="158"/>
      <c r="J67" s="158"/>
      <c r="K67" s="159"/>
      <c r="L67" s="4"/>
      <c r="M67" s="4"/>
    </row>
    <row r="68" spans="2:13" ht="12" customHeight="1" thickTop="1" x14ac:dyDescent="0.25">
      <c r="B68" s="6"/>
      <c r="C68" s="33"/>
      <c r="D68" s="34"/>
      <c r="E68" s="34"/>
      <c r="F68" s="34"/>
      <c r="G68" s="34"/>
      <c r="H68" s="38"/>
      <c r="I68" s="6"/>
      <c r="J68" s="118"/>
      <c r="K68" s="6"/>
      <c r="L68" s="118"/>
      <c r="M68" s="118"/>
    </row>
    <row r="69" spans="2:13" ht="12" customHeight="1" x14ac:dyDescent="0.25">
      <c r="B69" s="6"/>
      <c r="C69" s="33"/>
      <c r="D69" s="34"/>
      <c r="E69" s="34"/>
      <c r="F69" s="34"/>
      <c r="G69" s="34"/>
      <c r="H69" s="6"/>
      <c r="I69" s="6"/>
      <c r="J69" s="118"/>
      <c r="K69" s="6"/>
      <c r="L69" s="118"/>
      <c r="M69" s="118"/>
    </row>
    <row r="70" spans="2:13" ht="12" customHeight="1" x14ac:dyDescent="0.25">
      <c r="B70" s="6"/>
      <c r="C70" s="33"/>
      <c r="D70" s="34"/>
      <c r="E70" s="34"/>
      <c r="F70" s="34"/>
      <c r="G70" s="34"/>
      <c r="H70" s="6"/>
      <c r="I70" s="6"/>
      <c r="J70" s="118"/>
      <c r="K70" s="6"/>
      <c r="L70" s="118"/>
      <c r="M70" s="118"/>
    </row>
    <row r="71" spans="2:13" ht="17.100000000000001" customHeight="1" thickBot="1" x14ac:dyDescent="0.3">
      <c r="B71" s="7"/>
      <c r="C71" s="62" t="s">
        <v>26</v>
      </c>
      <c r="D71" s="7"/>
      <c r="E71" s="7"/>
      <c r="F71" s="7"/>
      <c r="G71" s="7"/>
      <c r="H71" s="7"/>
      <c r="I71" s="7"/>
      <c r="J71" s="7"/>
      <c r="K71" s="7"/>
      <c r="L71" s="7"/>
      <c r="M71" s="7"/>
    </row>
    <row r="72" spans="2:13" ht="17.100000000000001" customHeight="1" thickTop="1" x14ac:dyDescent="0.25">
      <c r="B72" s="424" t="s">
        <v>1</v>
      </c>
      <c r="C72" s="425"/>
      <c r="D72" s="425"/>
      <c r="E72" s="425"/>
      <c r="F72" s="425"/>
      <c r="G72" s="425"/>
      <c r="H72" s="425"/>
      <c r="I72" s="425"/>
      <c r="J72" s="425"/>
      <c r="K72" s="426"/>
      <c r="L72" s="204"/>
      <c r="M72" s="204"/>
    </row>
    <row r="73" spans="2:13" ht="4.5" customHeight="1" thickBot="1" x14ac:dyDescent="0.3">
      <c r="B73" s="119"/>
      <c r="C73" s="118"/>
      <c r="D73" s="118"/>
      <c r="E73" s="118"/>
      <c r="F73" s="118"/>
      <c r="G73" s="118"/>
      <c r="H73" s="118"/>
      <c r="I73" s="118"/>
      <c r="J73" s="118"/>
      <c r="K73" s="120"/>
      <c r="L73" s="118"/>
      <c r="M73" s="118"/>
    </row>
    <row r="74" spans="2:13" ht="14.1" customHeight="1" thickBot="1" x14ac:dyDescent="0.3">
      <c r="B74" s="117"/>
      <c r="C74" s="415" t="s">
        <v>2</v>
      </c>
      <c r="D74" s="416"/>
      <c r="E74" s="415" t="s">
        <v>20</v>
      </c>
      <c r="F74" s="427"/>
      <c r="G74" s="415" t="s">
        <v>21</v>
      </c>
      <c r="H74" s="416"/>
      <c r="I74" s="156"/>
      <c r="J74" s="156"/>
      <c r="K74" s="115"/>
      <c r="L74" s="136"/>
      <c r="M74" s="136"/>
    </row>
    <row r="75" spans="2:13" ht="15" x14ac:dyDescent="0.25">
      <c r="B75" s="247"/>
      <c r="C75" s="165" t="s">
        <v>27</v>
      </c>
      <c r="D75" s="169">
        <v>105159</v>
      </c>
      <c r="E75" s="248" t="s">
        <v>5</v>
      </c>
      <c r="F75" s="241">
        <v>39146</v>
      </c>
      <c r="G75" s="249" t="s">
        <v>25</v>
      </c>
      <c r="H75" s="241">
        <v>11497</v>
      </c>
      <c r="I75" s="166"/>
      <c r="J75" s="166"/>
      <c r="K75" s="250"/>
      <c r="L75" s="291"/>
      <c r="M75" s="136"/>
    </row>
    <row r="76" spans="2:13" ht="15" x14ac:dyDescent="0.25">
      <c r="B76" s="247"/>
      <c r="C76" s="165" t="s">
        <v>3</v>
      </c>
      <c r="D76" s="169">
        <v>96159</v>
      </c>
      <c r="E76" s="251" t="s">
        <v>6</v>
      </c>
      <c r="F76" s="169">
        <v>65362</v>
      </c>
      <c r="G76" s="249" t="s">
        <v>78</v>
      </c>
      <c r="H76" s="169">
        <v>48756</v>
      </c>
      <c r="I76" s="166"/>
      <c r="J76" s="166"/>
      <c r="K76" s="250"/>
      <c r="L76" s="291"/>
      <c r="M76" s="136"/>
    </row>
    <row r="77" spans="2:13" ht="18" thickBot="1" x14ac:dyDescent="0.3">
      <c r="B77" s="247"/>
      <c r="C77" s="165" t="s">
        <v>125</v>
      </c>
      <c r="D77" s="169">
        <v>13682</v>
      </c>
      <c r="E77" s="165" t="s">
        <v>93</v>
      </c>
      <c r="F77" s="169">
        <v>651</v>
      </c>
      <c r="G77" s="249" t="s">
        <v>79</v>
      </c>
      <c r="H77" s="169">
        <v>5109</v>
      </c>
      <c r="I77" s="166"/>
      <c r="J77" s="166"/>
      <c r="K77" s="250"/>
      <c r="L77" s="291"/>
      <c r="M77" s="136"/>
    </row>
    <row r="78" spans="2:13" ht="14.1" customHeight="1" thickBot="1" x14ac:dyDescent="0.3">
      <c r="B78" s="247"/>
      <c r="C78" s="121" t="s">
        <v>31</v>
      </c>
      <c r="D78" s="170">
        <f>SUM(D75:D77)</f>
        <v>215000</v>
      </c>
      <c r="E78" s="121" t="s">
        <v>7</v>
      </c>
      <c r="F78" s="170">
        <f>SUM(F75:F77)</f>
        <v>105159</v>
      </c>
      <c r="G78" s="121" t="s">
        <v>6</v>
      </c>
      <c r="H78" s="170">
        <f>SUM(H75:H77)</f>
        <v>65362</v>
      </c>
      <c r="I78" s="166"/>
      <c r="J78" s="166"/>
      <c r="K78" s="252"/>
      <c r="L78" s="255"/>
      <c r="M78" s="118"/>
    </row>
    <row r="79" spans="2:13" ht="12" customHeight="1" x14ac:dyDescent="0.25">
      <c r="B79" s="247"/>
      <c r="C79" s="311" t="s">
        <v>126</v>
      </c>
      <c r="D79" s="200"/>
      <c r="E79" s="200"/>
      <c r="F79" s="200"/>
      <c r="G79" s="200"/>
      <c r="H79" s="200"/>
      <c r="I79" s="254"/>
      <c r="J79" s="255"/>
      <c r="K79" s="252"/>
      <c r="L79" s="255"/>
      <c r="M79" s="118"/>
    </row>
    <row r="80" spans="2:13" ht="14.25" customHeight="1" x14ac:dyDescent="0.25">
      <c r="B80" s="247"/>
      <c r="C80" s="431"/>
      <c r="D80" s="431"/>
      <c r="E80" s="431"/>
      <c r="F80" s="431"/>
      <c r="G80" s="431"/>
      <c r="H80" s="431"/>
      <c r="I80" s="254"/>
      <c r="J80" s="255"/>
      <c r="K80" s="252"/>
      <c r="L80" s="255"/>
      <c r="M80" s="118"/>
    </row>
    <row r="81" spans="1:13" ht="6" customHeight="1" thickBot="1" x14ac:dyDescent="0.3">
      <c r="B81" s="247"/>
      <c r="C81" s="431"/>
      <c r="D81" s="431"/>
      <c r="E81" s="431"/>
      <c r="F81" s="431"/>
      <c r="G81" s="431"/>
      <c r="H81" s="431"/>
      <c r="I81" s="255"/>
      <c r="J81" s="255"/>
      <c r="K81" s="252"/>
      <c r="L81" s="255"/>
      <c r="M81" s="118"/>
    </row>
    <row r="82" spans="1:13" ht="14.1" customHeight="1" x14ac:dyDescent="0.25">
      <c r="B82" s="428" t="s">
        <v>8</v>
      </c>
      <c r="C82" s="429"/>
      <c r="D82" s="429"/>
      <c r="E82" s="429"/>
      <c r="F82" s="429"/>
      <c r="G82" s="429"/>
      <c r="H82" s="429"/>
      <c r="I82" s="429"/>
      <c r="J82" s="429"/>
      <c r="K82" s="430"/>
      <c r="L82" s="292"/>
      <c r="M82" s="204"/>
    </row>
    <row r="83" spans="1:13" ht="5.25" customHeight="1" thickBot="1" x14ac:dyDescent="0.3">
      <c r="B83" s="9"/>
      <c r="C83" s="14"/>
      <c r="D83" s="6"/>
      <c r="E83" s="6"/>
      <c r="F83" s="61"/>
      <c r="G83" s="6"/>
      <c r="H83" s="6"/>
      <c r="I83" s="6"/>
      <c r="J83" s="118"/>
      <c r="K83" s="10"/>
      <c r="L83" s="118"/>
      <c r="M83" s="118"/>
    </row>
    <row r="84" spans="1:13" ht="48.75" customHeight="1" thickBot="1" x14ac:dyDescent="0.3">
      <c r="A84" s="120"/>
      <c r="B84" s="118"/>
      <c r="C84" s="178" t="s">
        <v>19</v>
      </c>
      <c r="D84" s="323" t="s">
        <v>70</v>
      </c>
      <c r="E84" s="323" t="s">
        <v>98</v>
      </c>
      <c r="F84" s="194" t="str">
        <f>F19</f>
        <v>LANDET KVANTUM UKE 25</v>
      </c>
      <c r="G84" s="194" t="str">
        <f>G19</f>
        <v>LANDET KVANTUM T.O.M UKE 25</v>
      </c>
      <c r="H84" s="194" t="str">
        <f>I19</f>
        <v>RESTKVOTER</v>
      </c>
      <c r="I84" s="195" t="str">
        <f>J19</f>
        <v>LANDET KVANTUM T.O.M. UKE 25 2019</v>
      </c>
      <c r="J84" s="118"/>
      <c r="K84" s="10"/>
      <c r="L84" s="118"/>
      <c r="M84" s="118"/>
    </row>
    <row r="85" spans="1:13" ht="14.1" customHeight="1" x14ac:dyDescent="0.25">
      <c r="A85" s="120"/>
      <c r="B85" s="118"/>
      <c r="C85" s="341" t="s">
        <v>16</v>
      </c>
      <c r="D85" s="312">
        <f>D87+D86</f>
        <v>40215</v>
      </c>
      <c r="E85" s="312">
        <f>E87+E86</f>
        <v>38762</v>
      </c>
      <c r="F85" s="312">
        <f>F87+F86</f>
        <v>35.756959999999999</v>
      </c>
      <c r="G85" s="312">
        <f>G86+G87</f>
        <v>24873.771919999999</v>
      </c>
      <c r="H85" s="326">
        <f>H86+H87</f>
        <v>13888.228079999999</v>
      </c>
      <c r="I85" s="327">
        <f>I86+I87</f>
        <v>27016.210199999998</v>
      </c>
      <c r="J85" s="156"/>
      <c r="K85" s="128"/>
      <c r="L85" s="156"/>
      <c r="M85" s="156"/>
    </row>
    <row r="86" spans="1:13" ht="14.1" customHeight="1" x14ac:dyDescent="0.25">
      <c r="A86" s="120"/>
      <c r="B86" s="118"/>
      <c r="C86" s="259" t="s">
        <v>12</v>
      </c>
      <c r="D86" s="313">
        <v>39465</v>
      </c>
      <c r="E86" s="313">
        <v>37937</v>
      </c>
      <c r="F86" s="313">
        <v>35.756959999999999</v>
      </c>
      <c r="G86" s="313">
        <v>24634.42092</v>
      </c>
      <c r="H86" s="328">
        <f>E86-G86</f>
        <v>13302.57908</v>
      </c>
      <c r="I86" s="329">
        <v>26705.724849999999</v>
      </c>
      <c r="J86" s="156"/>
      <c r="K86" s="128"/>
      <c r="L86" s="156"/>
      <c r="M86" s="156"/>
    </row>
    <row r="87" spans="1:13" ht="15.75" thickBot="1" x14ac:dyDescent="0.3">
      <c r="A87" s="120"/>
      <c r="B87" s="118"/>
      <c r="C87" s="342" t="s">
        <v>11</v>
      </c>
      <c r="D87" s="322">
        <v>750</v>
      </c>
      <c r="E87" s="322">
        <v>825</v>
      </c>
      <c r="F87" s="322"/>
      <c r="G87" s="322">
        <v>239.351</v>
      </c>
      <c r="H87" s="330">
        <f>E87-G87</f>
        <v>585.649</v>
      </c>
      <c r="I87" s="331">
        <v>310.48534999999998</v>
      </c>
      <c r="J87" s="156"/>
      <c r="K87" s="128"/>
      <c r="L87" s="156"/>
      <c r="M87" s="156"/>
    </row>
    <row r="88" spans="1:13" ht="14.1" customHeight="1" x14ac:dyDescent="0.25">
      <c r="A88" s="120"/>
      <c r="B88" s="4"/>
      <c r="C88" s="258" t="s">
        <v>17</v>
      </c>
      <c r="D88" s="312">
        <f t="shared" ref="D88" si="1">D89+D94+D95</f>
        <v>67105</v>
      </c>
      <c r="E88" s="312">
        <f t="shared" ref="E88:I88" si="2">E89+E94+E95</f>
        <v>70774</v>
      </c>
      <c r="F88" s="312">
        <f t="shared" si="2"/>
        <v>364.21111999999999</v>
      </c>
      <c r="G88" s="312">
        <f t="shared" si="2"/>
        <v>32084.281070000001</v>
      </c>
      <c r="H88" s="326">
        <f>H89+H94+H95</f>
        <v>38689.718930000003</v>
      </c>
      <c r="I88" s="327">
        <f t="shared" si="2"/>
        <v>32891.521590000004</v>
      </c>
      <c r="J88" s="156"/>
      <c r="K88" s="128"/>
      <c r="L88" s="156"/>
      <c r="M88" s="156"/>
    </row>
    <row r="89" spans="1:13" ht="15.75" customHeight="1" x14ac:dyDescent="0.25">
      <c r="A89" s="120"/>
      <c r="B89" s="39"/>
      <c r="C89" s="265" t="s">
        <v>80</v>
      </c>
      <c r="D89" s="314">
        <f t="shared" ref="D89" si="3">D90+D91+D92+D93</f>
        <v>50046</v>
      </c>
      <c r="E89" s="314">
        <f t="shared" ref="E89:I89" si="4">E90+E91+E92+E93</f>
        <v>54332</v>
      </c>
      <c r="F89" s="314">
        <f t="shared" si="4"/>
        <v>211.63568000000001</v>
      </c>
      <c r="G89" s="314">
        <f t="shared" si="4"/>
        <v>24953.234929999999</v>
      </c>
      <c r="H89" s="332">
        <f>H90+H91+H92+H93</f>
        <v>29378.765070000001</v>
      </c>
      <c r="I89" s="333">
        <f t="shared" si="4"/>
        <v>24837.675550000004</v>
      </c>
      <c r="J89" s="156"/>
      <c r="K89" s="128"/>
      <c r="L89" s="156"/>
      <c r="M89" s="156"/>
    </row>
    <row r="90" spans="1:13" ht="14.1" customHeight="1" x14ac:dyDescent="0.25">
      <c r="A90" s="115"/>
      <c r="B90" s="136"/>
      <c r="C90" s="264" t="s">
        <v>22</v>
      </c>
      <c r="D90" s="315">
        <v>13337</v>
      </c>
      <c r="E90" s="315">
        <v>14884</v>
      </c>
      <c r="F90" s="315">
        <v>68.17586</v>
      </c>
      <c r="G90" s="315">
        <v>3247.8422300000002</v>
      </c>
      <c r="H90" s="334">
        <f t="shared" ref="H90:H98" si="5">E90-G90</f>
        <v>11636.15777</v>
      </c>
      <c r="I90" s="335">
        <v>3248.92076</v>
      </c>
      <c r="J90" s="156"/>
      <c r="K90" s="128"/>
      <c r="L90" s="156"/>
      <c r="M90" s="156"/>
    </row>
    <row r="91" spans="1:13" ht="14.1" customHeight="1" x14ac:dyDescent="0.25">
      <c r="A91" s="115"/>
      <c r="B91" s="136"/>
      <c r="C91" s="264" t="s">
        <v>23</v>
      </c>
      <c r="D91" s="315">
        <v>13743</v>
      </c>
      <c r="E91" s="315">
        <v>15259</v>
      </c>
      <c r="F91" s="315">
        <v>34.823219999999999</v>
      </c>
      <c r="G91" s="315">
        <v>7729.9679299999998</v>
      </c>
      <c r="H91" s="334">
        <f t="shared" si="5"/>
        <v>7529.0320700000002</v>
      </c>
      <c r="I91" s="335">
        <v>7222.1772300000002</v>
      </c>
      <c r="J91" s="156"/>
      <c r="K91" s="128"/>
      <c r="L91" s="156"/>
      <c r="M91" s="156"/>
    </row>
    <row r="92" spans="1:13" ht="14.1" customHeight="1" x14ac:dyDescent="0.25">
      <c r="A92" s="115"/>
      <c r="B92" s="136"/>
      <c r="C92" s="264" t="s">
        <v>24</v>
      </c>
      <c r="D92" s="315">
        <v>14275</v>
      </c>
      <c r="E92" s="315">
        <v>15859</v>
      </c>
      <c r="F92" s="315">
        <v>79.765060000000005</v>
      </c>
      <c r="G92" s="315">
        <v>8282.8832700000003</v>
      </c>
      <c r="H92" s="334">
        <f t="shared" si="5"/>
        <v>7576.1167299999997</v>
      </c>
      <c r="I92" s="335">
        <v>8554.2476800000004</v>
      </c>
      <c r="J92" s="156"/>
      <c r="K92" s="128"/>
      <c r="L92" s="156"/>
      <c r="M92" s="156"/>
    </row>
    <row r="93" spans="1:13" ht="14.1" customHeight="1" x14ac:dyDescent="0.25">
      <c r="A93" s="115"/>
      <c r="B93" s="136"/>
      <c r="C93" s="264" t="s">
        <v>82</v>
      </c>
      <c r="D93" s="315">
        <v>8691</v>
      </c>
      <c r="E93" s="315">
        <v>8330</v>
      </c>
      <c r="F93" s="315">
        <v>28.87154</v>
      </c>
      <c r="G93" s="315">
        <v>5692.5415000000003</v>
      </c>
      <c r="H93" s="334">
        <f t="shared" si="5"/>
        <v>2637.4584999999997</v>
      </c>
      <c r="I93" s="335">
        <v>5812.3298800000002</v>
      </c>
      <c r="J93" s="156"/>
      <c r="K93" s="128"/>
      <c r="L93" s="156"/>
      <c r="M93" s="156"/>
    </row>
    <row r="94" spans="1:13" ht="14.1" customHeight="1" x14ac:dyDescent="0.25">
      <c r="A94" s="115"/>
      <c r="B94" s="136"/>
      <c r="C94" s="265" t="s">
        <v>29</v>
      </c>
      <c r="D94" s="314">
        <v>11810</v>
      </c>
      <c r="E94" s="314">
        <v>11135</v>
      </c>
      <c r="F94" s="314">
        <v>144.08862999999999</v>
      </c>
      <c r="G94" s="314">
        <v>6142.4225900000001</v>
      </c>
      <c r="H94" s="332">
        <f t="shared" si="5"/>
        <v>4992.5774099999999</v>
      </c>
      <c r="I94" s="333">
        <v>7221.0395600000002</v>
      </c>
      <c r="J94" s="156"/>
      <c r="K94" s="128"/>
      <c r="L94" s="156"/>
      <c r="M94" s="156"/>
    </row>
    <row r="95" spans="1:13" ht="14.1" customHeight="1" thickBot="1" x14ac:dyDescent="0.3">
      <c r="A95" s="120"/>
      <c r="B95" s="39"/>
      <c r="C95" s="266" t="s">
        <v>79</v>
      </c>
      <c r="D95" s="320">
        <v>5249</v>
      </c>
      <c r="E95" s="320">
        <v>5307</v>
      </c>
      <c r="F95" s="320">
        <v>8.4868100000000002</v>
      </c>
      <c r="G95" s="320">
        <v>988.62355000000002</v>
      </c>
      <c r="H95" s="343">
        <f t="shared" si="5"/>
        <v>4318.3764499999997</v>
      </c>
      <c r="I95" s="344">
        <v>832.80647999999997</v>
      </c>
      <c r="J95" s="156"/>
      <c r="K95" s="128"/>
      <c r="L95" s="156"/>
      <c r="M95" s="156"/>
    </row>
    <row r="96" spans="1:13" ht="15.75" thickBot="1" x14ac:dyDescent="0.3">
      <c r="A96" s="120"/>
      <c r="B96" s="39"/>
      <c r="C96" s="173" t="s">
        <v>13</v>
      </c>
      <c r="D96" s="377">
        <v>351</v>
      </c>
      <c r="E96" s="377">
        <v>351</v>
      </c>
      <c r="F96" s="377"/>
      <c r="G96" s="377">
        <v>9.4123000000000001</v>
      </c>
      <c r="H96" s="339">
        <f t="shared" si="5"/>
        <v>341.58769999999998</v>
      </c>
      <c r="I96" s="340">
        <v>17.88006</v>
      </c>
      <c r="J96" s="156"/>
      <c r="K96" s="128"/>
      <c r="L96" s="156"/>
      <c r="M96" s="156"/>
    </row>
    <row r="97" spans="1:13" ht="18" thickBot="1" x14ac:dyDescent="0.3">
      <c r="A97" s="120"/>
      <c r="B97" s="118"/>
      <c r="C97" s="173" t="s">
        <v>61</v>
      </c>
      <c r="D97" s="317">
        <v>300</v>
      </c>
      <c r="E97" s="317">
        <v>300</v>
      </c>
      <c r="F97" s="317">
        <v>0.2092</v>
      </c>
      <c r="G97" s="317">
        <v>300</v>
      </c>
      <c r="H97" s="318">
        <f t="shared" si="5"/>
        <v>0</v>
      </c>
      <c r="I97" s="321">
        <v>300</v>
      </c>
      <c r="J97" s="156"/>
      <c r="K97" s="128"/>
      <c r="L97" s="156"/>
      <c r="M97" s="156"/>
    </row>
    <row r="98" spans="1:13" ht="16.5" customHeight="1" thickBot="1" x14ac:dyDescent="0.3">
      <c r="A98" s="120"/>
      <c r="B98" s="118"/>
      <c r="C98" s="257" t="s">
        <v>115</v>
      </c>
      <c r="D98" s="317"/>
      <c r="E98" s="317"/>
      <c r="F98" s="317"/>
      <c r="G98" s="317">
        <v>10</v>
      </c>
      <c r="H98" s="318">
        <f t="shared" si="5"/>
        <v>-10</v>
      </c>
      <c r="I98" s="321">
        <v>35</v>
      </c>
      <c r="J98" s="156"/>
      <c r="K98" s="128"/>
      <c r="L98" s="156"/>
      <c r="M98" s="156"/>
    </row>
    <row r="99" spans="1:13" ht="16.5" thickBot="1" x14ac:dyDescent="0.3">
      <c r="A99" s="120"/>
      <c r="B99" s="118"/>
      <c r="C99" s="179" t="s">
        <v>9</v>
      </c>
      <c r="D99" s="319">
        <f>D85+D88+D96+D97+D98</f>
        <v>107971</v>
      </c>
      <c r="E99" s="319">
        <f>E85+E88+E96+E97+E98</f>
        <v>110187</v>
      </c>
      <c r="F99" s="319">
        <f t="shared" ref="F99:G99" si="6">F85+F88+F96+F97+F98</f>
        <v>400.17728</v>
      </c>
      <c r="G99" s="319">
        <f t="shared" si="6"/>
        <v>57277.46529</v>
      </c>
      <c r="H99" s="221">
        <f>H85+H88+H96+H97+H98</f>
        <v>52909.53471</v>
      </c>
      <c r="I99" s="197">
        <f>I85+I88+I96+I97+I98</f>
        <v>60260.611850000008</v>
      </c>
      <c r="J99" s="156"/>
      <c r="K99" s="128"/>
      <c r="L99" s="156"/>
      <c r="M99" s="156"/>
    </row>
    <row r="100" spans="1:13" ht="15" x14ac:dyDescent="0.25">
      <c r="A100" s="120"/>
      <c r="B100" s="118"/>
      <c r="C100" s="123" t="s">
        <v>117</v>
      </c>
      <c r="D100" s="180"/>
      <c r="E100" s="180"/>
      <c r="F100" s="181"/>
      <c r="G100" s="181"/>
      <c r="H100" s="182"/>
      <c r="I100" s="163"/>
      <c r="J100" s="156"/>
      <c r="K100" s="128"/>
      <c r="L100" s="156"/>
      <c r="M100" s="156"/>
    </row>
    <row r="101" spans="1:13" ht="13.5" customHeight="1" x14ac:dyDescent="0.25">
      <c r="B101" s="13"/>
      <c r="C101" s="201" t="s">
        <v>128</v>
      </c>
      <c r="D101" s="131"/>
      <c r="E101" s="131"/>
      <c r="F101" s="171"/>
      <c r="G101" s="171"/>
      <c r="H101" s="163"/>
      <c r="I101" s="163"/>
      <c r="J101" s="163"/>
      <c r="K101" s="15"/>
      <c r="L101" s="123"/>
      <c r="M101" s="123"/>
    </row>
    <row r="102" spans="1:13" ht="13.5" customHeight="1" x14ac:dyDescent="0.25">
      <c r="B102" s="122"/>
      <c r="C102" s="201" t="s">
        <v>103</v>
      </c>
      <c r="D102" s="131"/>
      <c r="E102" s="131"/>
      <c r="F102" s="171"/>
      <c r="G102" s="171"/>
      <c r="H102" s="163"/>
      <c r="I102" s="163"/>
      <c r="J102" s="163"/>
      <c r="K102" s="124"/>
      <c r="L102" s="123"/>
      <c r="M102" s="123"/>
    </row>
    <row r="103" spans="1:13" ht="15.75" thickBot="1" x14ac:dyDescent="0.3">
      <c r="B103" s="24"/>
      <c r="C103" s="202" t="s">
        <v>116</v>
      </c>
      <c r="D103" s="202"/>
      <c r="E103" s="202"/>
      <c r="F103" s="202"/>
      <c r="G103" s="103"/>
      <c r="H103" s="103"/>
      <c r="I103" s="25"/>
      <c r="J103" s="134"/>
      <c r="K103" s="26"/>
      <c r="L103" s="123"/>
      <c r="M103" s="123"/>
    </row>
    <row r="104" spans="1:13" ht="8.25" customHeight="1" thickTop="1" x14ac:dyDescent="0.25">
      <c r="B104" s="14"/>
      <c r="C104" s="14"/>
      <c r="D104" s="14"/>
      <c r="E104" s="14"/>
      <c r="F104" s="14"/>
      <c r="G104" s="14"/>
      <c r="H104" s="14"/>
      <c r="I104" s="14"/>
      <c r="J104" s="123"/>
      <c r="K104" s="14"/>
      <c r="L104" s="123"/>
      <c r="M104" s="123"/>
    </row>
    <row r="105" spans="1:13" s="40" customFormat="1" ht="14.25" customHeight="1" thickBot="1" x14ac:dyDescent="0.3">
      <c r="A105" s="79"/>
      <c r="C105" s="63" t="s">
        <v>37</v>
      </c>
      <c r="I105" s="79"/>
      <c r="J105" s="79"/>
      <c r="L105" s="79"/>
      <c r="M105" s="79"/>
    </row>
    <row r="106" spans="1:13" ht="17.100000000000001" customHeight="1" thickTop="1" x14ac:dyDescent="0.25">
      <c r="B106" s="424" t="s">
        <v>1</v>
      </c>
      <c r="C106" s="425"/>
      <c r="D106" s="425"/>
      <c r="E106" s="425"/>
      <c r="F106" s="425"/>
      <c r="G106" s="425"/>
      <c r="H106" s="425"/>
      <c r="I106" s="425"/>
      <c r="J106" s="425"/>
      <c r="K106" s="426"/>
      <c r="L106" s="204"/>
      <c r="M106" s="204"/>
    </row>
    <row r="107" spans="1:13" ht="6" customHeight="1" thickBot="1" x14ac:dyDescent="0.3">
      <c r="B107" s="9"/>
      <c r="C107" s="6"/>
      <c r="D107" s="6"/>
      <c r="E107" s="6"/>
      <c r="F107" s="6"/>
      <c r="G107" s="6"/>
      <c r="H107" s="41"/>
      <c r="I107" s="80"/>
      <c r="J107" s="80"/>
      <c r="K107" s="42"/>
      <c r="L107" s="80"/>
      <c r="M107" s="80"/>
    </row>
    <row r="108" spans="1:13" ht="14.1" customHeight="1" thickBot="1" x14ac:dyDescent="0.3">
      <c r="B108" s="2"/>
      <c r="C108" s="415" t="s">
        <v>2</v>
      </c>
      <c r="D108" s="416"/>
      <c r="E108" s="415" t="s">
        <v>20</v>
      </c>
      <c r="F108" s="416"/>
      <c r="G108" s="415" t="s">
        <v>21</v>
      </c>
      <c r="H108" s="416"/>
      <c r="I108" s="38"/>
      <c r="J108" s="156"/>
      <c r="K108" s="1"/>
      <c r="L108" s="4"/>
      <c r="M108" s="4"/>
    </row>
    <row r="109" spans="1:13" ht="15" customHeight="1" x14ac:dyDescent="0.25">
      <c r="B109" s="9"/>
      <c r="C109" s="11" t="s">
        <v>27</v>
      </c>
      <c r="D109" s="169">
        <v>156482</v>
      </c>
      <c r="E109" s="164" t="s">
        <v>5</v>
      </c>
      <c r="F109" s="241">
        <v>56470</v>
      </c>
      <c r="G109" s="165" t="s">
        <v>25</v>
      </c>
      <c r="H109" s="241">
        <v>6380</v>
      </c>
      <c r="I109" s="38"/>
      <c r="J109" s="156"/>
      <c r="K109" s="42"/>
      <c r="L109" s="80"/>
      <c r="M109" s="80"/>
    </row>
    <row r="110" spans="1:13" ht="14.1" customHeight="1" x14ac:dyDescent="0.25">
      <c r="B110" s="9"/>
      <c r="C110" s="11" t="s">
        <v>3</v>
      </c>
      <c r="D110" s="169">
        <v>12000</v>
      </c>
      <c r="E110" s="165" t="s">
        <v>6</v>
      </c>
      <c r="F110" s="169">
        <v>57996</v>
      </c>
      <c r="G110" s="165" t="s">
        <v>78</v>
      </c>
      <c r="H110" s="169">
        <v>43497</v>
      </c>
      <c r="I110" s="38"/>
      <c r="J110" s="156"/>
      <c r="K110" s="10"/>
      <c r="L110" s="118"/>
      <c r="M110" s="118"/>
    </row>
    <row r="111" spans="1:13" ht="14.1" customHeight="1" x14ac:dyDescent="0.25">
      <c r="B111" s="119"/>
      <c r="C111" s="44" t="s">
        <v>75</v>
      </c>
      <c r="D111" s="169">
        <v>3500</v>
      </c>
      <c r="E111" s="165" t="s">
        <v>38</v>
      </c>
      <c r="F111" s="169">
        <v>38155</v>
      </c>
      <c r="G111" s="165" t="s">
        <v>79</v>
      </c>
      <c r="H111" s="169">
        <v>8119</v>
      </c>
      <c r="I111" s="156"/>
      <c r="J111" s="156"/>
      <c r="K111" s="120"/>
      <c r="L111" s="118"/>
      <c r="M111" s="118"/>
    </row>
    <row r="112" spans="1:13" ht="14.1" customHeight="1" thickBot="1" x14ac:dyDescent="0.3">
      <c r="B112" s="43"/>
      <c r="C112" s="381"/>
      <c r="D112" s="379"/>
      <c r="E112" s="379" t="s">
        <v>77</v>
      </c>
      <c r="F112" s="169">
        <v>3861</v>
      </c>
      <c r="G112" s="11"/>
      <c r="H112" s="381"/>
      <c r="I112" s="38"/>
      <c r="J112" s="156"/>
      <c r="K112" s="10"/>
      <c r="L112" s="118"/>
      <c r="M112" s="118"/>
    </row>
    <row r="113" spans="2:13" ht="14.1" customHeight="1" thickBot="1" x14ac:dyDescent="0.3">
      <c r="B113" s="9"/>
      <c r="C113" s="12" t="s">
        <v>31</v>
      </c>
      <c r="D113" s="170">
        <f>D109+D110+D111</f>
        <v>171982</v>
      </c>
      <c r="E113" s="380" t="s">
        <v>7</v>
      </c>
      <c r="F113" s="170">
        <f>F109+F110+F111+F112</f>
        <v>156482</v>
      </c>
      <c r="G113" s="121" t="s">
        <v>6</v>
      </c>
      <c r="H113" s="378">
        <f>H109+H110+H111</f>
        <v>57996</v>
      </c>
      <c r="I113" s="38"/>
      <c r="J113" s="156"/>
      <c r="K113" s="10"/>
      <c r="L113" s="118"/>
      <c r="M113" s="118"/>
    </row>
    <row r="114" spans="2:13" s="16" customFormat="1" ht="12" customHeight="1" x14ac:dyDescent="0.25">
      <c r="B114" s="13"/>
      <c r="C114" s="123" t="s">
        <v>119</v>
      </c>
      <c r="D114" s="168"/>
      <c r="E114" s="168"/>
      <c r="F114" s="168"/>
      <c r="G114" s="123"/>
      <c r="H114" s="123"/>
      <c r="I114" s="14"/>
      <c r="J114" s="123"/>
      <c r="K114" s="15"/>
      <c r="L114" s="123"/>
      <c r="M114" s="123"/>
    </row>
    <row r="115" spans="2:13" ht="12" customHeight="1" thickBot="1" x14ac:dyDescent="0.3">
      <c r="B115" s="17"/>
      <c r="D115" s="18"/>
      <c r="E115" s="18"/>
      <c r="F115" s="18"/>
      <c r="G115" s="18"/>
      <c r="H115" s="18"/>
      <c r="I115" s="18"/>
      <c r="J115" s="126"/>
      <c r="K115" s="19"/>
      <c r="L115" s="118"/>
      <c r="M115" s="118"/>
    </row>
    <row r="116" spans="2:13" ht="17.100000000000001" customHeight="1" x14ac:dyDescent="0.25">
      <c r="B116" s="417" t="s">
        <v>8</v>
      </c>
      <c r="C116" s="418"/>
      <c r="D116" s="418"/>
      <c r="E116" s="418"/>
      <c r="F116" s="418"/>
      <c r="G116" s="418"/>
      <c r="H116" s="418"/>
      <c r="I116" s="418"/>
      <c r="J116" s="418"/>
      <c r="K116" s="419"/>
      <c r="L116" s="204"/>
      <c r="M116" s="204"/>
    </row>
    <row r="117" spans="2:13" ht="3.75" customHeight="1" thickBot="1" x14ac:dyDescent="0.3">
      <c r="B117" s="9"/>
      <c r="C117" s="14"/>
      <c r="D117" s="6"/>
      <c r="E117" s="6"/>
      <c r="F117" s="6"/>
      <c r="G117" s="6"/>
      <c r="H117" s="6"/>
      <c r="I117" s="6"/>
      <c r="J117" s="118"/>
      <c r="K117" s="10"/>
      <c r="L117" s="118"/>
      <c r="M117" s="118"/>
    </row>
    <row r="118" spans="2:13" s="3" customFormat="1" ht="61.5" customHeight="1" thickBot="1" x14ac:dyDescent="0.3">
      <c r="B118" s="2"/>
      <c r="C118" s="217" t="s">
        <v>19</v>
      </c>
      <c r="D118" s="178" t="s">
        <v>70</v>
      </c>
      <c r="E118" s="178" t="s">
        <v>99</v>
      </c>
      <c r="F118" s="187" t="str">
        <f>F19</f>
        <v>LANDET KVANTUM UKE 25</v>
      </c>
      <c r="G118" s="194" t="str">
        <f>G19</f>
        <v>LANDET KVANTUM T.O.M UKE 25</v>
      </c>
      <c r="H118" s="194" t="str">
        <f>I19</f>
        <v>RESTKVOTER</v>
      </c>
      <c r="I118" s="195" t="str">
        <f>J19</f>
        <v>LANDET KVANTUM T.O.M. UKE 25 2019</v>
      </c>
      <c r="J118" s="4"/>
      <c r="K118" s="1"/>
      <c r="L118" s="4"/>
      <c r="M118" s="4"/>
    </row>
    <row r="119" spans="2:13" s="70" customFormat="1" ht="14.1" customHeight="1" x14ac:dyDescent="0.25">
      <c r="B119" s="9"/>
      <c r="C119" s="258" t="s">
        <v>74</v>
      </c>
      <c r="D119" s="231">
        <f t="shared" ref="D119:E119" si="7">D120+D121+D122</f>
        <v>56470</v>
      </c>
      <c r="E119" s="231">
        <f t="shared" si="7"/>
        <v>52057</v>
      </c>
      <c r="F119" s="231">
        <f t="shared" ref="F119:I119" si="8">F120+F121+F122</f>
        <v>239.72462999999999</v>
      </c>
      <c r="G119" s="231">
        <f t="shared" si="8"/>
        <v>35625.507300000005</v>
      </c>
      <c r="H119" s="345">
        <f t="shared" si="8"/>
        <v>15407.15149</v>
      </c>
      <c r="I119" s="347">
        <f t="shared" si="8"/>
        <v>31448.423210000001</v>
      </c>
      <c r="J119" s="156"/>
      <c r="K119" s="128"/>
      <c r="L119" s="156"/>
      <c r="M119" s="156"/>
    </row>
    <row r="120" spans="2:13" ht="14.1" customHeight="1" x14ac:dyDescent="0.25">
      <c r="B120" s="9"/>
      <c r="C120" s="259" t="s">
        <v>12</v>
      </c>
      <c r="D120" s="243">
        <v>45176</v>
      </c>
      <c r="E120" s="243">
        <v>41220</v>
      </c>
      <c r="F120" s="243">
        <v>239.72462999999999</v>
      </c>
      <c r="G120" s="243">
        <v>32024.093830000002</v>
      </c>
      <c r="H120" s="348">
        <v>13256.07516</v>
      </c>
      <c r="I120" s="349">
        <v>26024.492450000002</v>
      </c>
      <c r="J120" s="156"/>
      <c r="K120" s="128"/>
      <c r="L120" s="156"/>
      <c r="M120" s="156"/>
    </row>
    <row r="121" spans="2:13" ht="14.1" customHeight="1" x14ac:dyDescent="0.25">
      <c r="B121" s="9"/>
      <c r="C121" s="259" t="s">
        <v>11</v>
      </c>
      <c r="D121" s="243">
        <v>10794</v>
      </c>
      <c r="E121" s="243">
        <v>10337</v>
      </c>
      <c r="F121" s="243">
        <v>0</v>
      </c>
      <c r="G121" s="243">
        <v>3601.41347</v>
      </c>
      <c r="H121" s="348">
        <v>1651.0763300000001</v>
      </c>
      <c r="I121" s="349">
        <v>5423.9307600000002</v>
      </c>
      <c r="J121" s="156"/>
      <c r="K121" s="128"/>
      <c r="L121" s="156"/>
      <c r="M121" s="156"/>
    </row>
    <row r="122" spans="2:13" ht="15.75" thickBot="1" x14ac:dyDescent="0.3">
      <c r="B122" s="9"/>
      <c r="C122" s="260" t="s">
        <v>39</v>
      </c>
      <c r="D122" s="244">
        <v>500</v>
      </c>
      <c r="E122" s="244">
        <v>500</v>
      </c>
      <c r="F122" s="244"/>
      <c r="G122" s="244"/>
      <c r="H122" s="350">
        <f>E122-G122</f>
        <v>500</v>
      </c>
      <c r="I122" s="351"/>
      <c r="J122" s="156"/>
      <c r="K122" s="128"/>
      <c r="L122" s="156"/>
      <c r="M122" s="156"/>
    </row>
    <row r="123" spans="2:13" s="97" customFormat="1" ht="13.5" customHeight="1" thickBot="1" x14ac:dyDescent="0.3">
      <c r="B123" s="99"/>
      <c r="C123" s="261" t="s">
        <v>38</v>
      </c>
      <c r="D123" s="294">
        <v>38155</v>
      </c>
      <c r="E123" s="294">
        <v>34652</v>
      </c>
      <c r="F123" s="294">
        <v>2491.8174800000002</v>
      </c>
      <c r="G123" s="294">
        <f>13229.75391+806.55885</f>
        <v>14036.312759999999</v>
      </c>
      <c r="H123" s="297">
        <f>E123-G123</f>
        <v>20615.687239999999</v>
      </c>
      <c r="I123" s="299">
        <v>14425.39294</v>
      </c>
      <c r="J123" s="100"/>
      <c r="K123" s="128"/>
      <c r="L123" s="156"/>
      <c r="M123" s="156"/>
    </row>
    <row r="124" spans="2:13" s="70" customFormat="1" ht="14.25" customHeight="1" thickBot="1" x14ac:dyDescent="0.3">
      <c r="B124" s="9"/>
      <c r="C124" s="262" t="s">
        <v>17</v>
      </c>
      <c r="D124" s="225">
        <f>D125+D130+D133</f>
        <v>59468</v>
      </c>
      <c r="E124" s="225">
        <f>E125+E130+E133</f>
        <v>53642</v>
      </c>
      <c r="F124" s="225">
        <f>F125+F130+F133</f>
        <v>559.30860999999993</v>
      </c>
      <c r="G124" s="225">
        <f>G133+G130+G125</f>
        <v>31816.208989999999</v>
      </c>
      <c r="H124" s="352">
        <f>H125+H130+H133</f>
        <v>21825.791010000004</v>
      </c>
      <c r="I124" s="353">
        <f>I125+I130+I133</f>
        <v>37456.576509999999</v>
      </c>
      <c r="J124" s="118"/>
      <c r="K124" s="128"/>
      <c r="L124" s="156"/>
      <c r="M124" s="156"/>
    </row>
    <row r="125" spans="2:13" ht="15.75" customHeight="1" x14ac:dyDescent="0.25">
      <c r="B125" s="2"/>
      <c r="C125" s="263" t="s">
        <v>85</v>
      </c>
      <c r="D125" s="367">
        <f>D126+D127+D128+D129</f>
        <v>44969</v>
      </c>
      <c r="E125" s="367">
        <f>E126+E127+E128+E129</f>
        <v>40509</v>
      </c>
      <c r="F125" s="367">
        <f>F126+F127+F128+F129</f>
        <v>408.39553999999998</v>
      </c>
      <c r="G125" s="367">
        <f>G126+G127+G129+G128</f>
        <v>22794.821219999998</v>
      </c>
      <c r="H125" s="354">
        <f>H126+H127+H128+H129</f>
        <v>17714.178780000002</v>
      </c>
      <c r="I125" s="355">
        <f>I126+I127+I128+I129</f>
        <v>27768.518080000002</v>
      </c>
      <c r="J125" s="4"/>
      <c r="K125" s="128"/>
      <c r="L125" s="156"/>
      <c r="M125" s="156"/>
    </row>
    <row r="126" spans="2:13" s="22" customFormat="1" ht="14.1" customHeight="1" x14ac:dyDescent="0.25">
      <c r="B126" s="45"/>
      <c r="C126" s="264" t="s">
        <v>22</v>
      </c>
      <c r="D126" s="239">
        <v>11917</v>
      </c>
      <c r="E126" s="239">
        <v>12976</v>
      </c>
      <c r="F126" s="239">
        <v>86.331310000000002</v>
      </c>
      <c r="G126" s="239">
        <v>4793.1817499999997</v>
      </c>
      <c r="H126" s="356">
        <f t="shared" ref="H126:H138" si="9">E126-G126</f>
        <v>8182.8182500000003</v>
      </c>
      <c r="I126" s="357">
        <v>4437.9456099999998</v>
      </c>
      <c r="J126" s="46"/>
      <c r="K126" s="128"/>
      <c r="L126" s="156"/>
      <c r="M126" s="156"/>
    </row>
    <row r="127" spans="2:13" s="22" customFormat="1" ht="14.1" customHeight="1" x14ac:dyDescent="0.25">
      <c r="B127" s="130"/>
      <c r="C127" s="264" t="s">
        <v>23</v>
      </c>
      <c r="D127" s="239">
        <v>12852</v>
      </c>
      <c r="E127" s="239">
        <v>10724</v>
      </c>
      <c r="F127" s="239">
        <v>28.976130000000001</v>
      </c>
      <c r="G127" s="239">
        <f>6401.87097-111.131</f>
        <v>6290.7399699999996</v>
      </c>
      <c r="H127" s="356">
        <f t="shared" si="9"/>
        <v>4433.2600300000004</v>
      </c>
      <c r="I127" s="357">
        <v>7335.9610300000004</v>
      </c>
      <c r="J127" s="136"/>
      <c r="K127" s="128"/>
      <c r="L127" s="156"/>
      <c r="M127" s="156"/>
    </row>
    <row r="128" spans="2:13" s="22" customFormat="1" ht="14.1" customHeight="1" x14ac:dyDescent="0.25">
      <c r="B128" s="130"/>
      <c r="C128" s="264" t="s">
        <v>24</v>
      </c>
      <c r="D128" s="239">
        <v>11166</v>
      </c>
      <c r="E128" s="239">
        <v>8990</v>
      </c>
      <c r="F128" s="239">
        <v>124.04689999999999</v>
      </c>
      <c r="G128" s="239">
        <f>6968.39865-309.30555</f>
        <v>6659.0931</v>
      </c>
      <c r="H128" s="356">
        <f t="shared" si="9"/>
        <v>2330.9069</v>
      </c>
      <c r="I128" s="357">
        <v>8387.3076500000006</v>
      </c>
      <c r="J128" s="136"/>
      <c r="K128" s="128"/>
      <c r="L128" s="156"/>
      <c r="M128" s="156"/>
    </row>
    <row r="129" spans="2:13" s="22" customFormat="1" ht="14.1" customHeight="1" x14ac:dyDescent="0.25">
      <c r="B129" s="130"/>
      <c r="C129" s="264" t="s">
        <v>82</v>
      </c>
      <c r="D129" s="239">
        <v>9034</v>
      </c>
      <c r="E129" s="239">
        <v>7819</v>
      </c>
      <c r="F129" s="239">
        <v>169.0412</v>
      </c>
      <c r="G129" s="239">
        <f>5437.9287-386.1223</f>
        <v>5051.8064000000004</v>
      </c>
      <c r="H129" s="356">
        <f t="shared" si="9"/>
        <v>2767.1935999999996</v>
      </c>
      <c r="I129" s="357">
        <v>7607.3037899999999</v>
      </c>
      <c r="J129" s="136"/>
      <c r="K129" s="128"/>
      <c r="L129" s="156"/>
      <c r="M129" s="156"/>
    </row>
    <row r="130" spans="2:13" s="23" customFormat="1" ht="14.1" customHeight="1" x14ac:dyDescent="0.25">
      <c r="B130" s="20"/>
      <c r="C130" s="265" t="s">
        <v>18</v>
      </c>
      <c r="D130" s="232">
        <f>D132+D131</f>
        <v>6380</v>
      </c>
      <c r="E130" s="232">
        <v>5924</v>
      </c>
      <c r="F130" s="232">
        <v>8.2876499999999993</v>
      </c>
      <c r="G130" s="232">
        <v>5702.9438899999996</v>
      </c>
      <c r="H130" s="358">
        <f t="shared" si="9"/>
        <v>221.05611000000044</v>
      </c>
      <c r="I130" s="406">
        <v>6214.3511399999998</v>
      </c>
      <c r="J130" s="39"/>
      <c r="K130" s="128"/>
      <c r="L130" s="156"/>
      <c r="M130" s="156"/>
    </row>
    <row r="131" spans="2:13" ht="14.1" customHeight="1" x14ac:dyDescent="0.25">
      <c r="B131" s="9"/>
      <c r="C131" s="264" t="s">
        <v>40</v>
      </c>
      <c r="D131" s="239">
        <v>5880</v>
      </c>
      <c r="E131" s="239">
        <f>E130-500</f>
        <v>5424</v>
      </c>
      <c r="F131" s="239">
        <v>0</v>
      </c>
      <c r="G131" s="239">
        <v>5667.2163899999996</v>
      </c>
      <c r="H131" s="356">
        <f t="shared" si="9"/>
        <v>-243.21638999999959</v>
      </c>
      <c r="I131" s="357">
        <v>6171.42263</v>
      </c>
      <c r="J131" s="118"/>
      <c r="K131" s="128"/>
      <c r="L131" s="156"/>
      <c r="M131" s="156"/>
    </row>
    <row r="132" spans="2:13" ht="14.1" customHeight="1" x14ac:dyDescent="0.25">
      <c r="B132" s="20"/>
      <c r="C132" s="264" t="s">
        <v>41</v>
      </c>
      <c r="D132" s="239">
        <v>500</v>
      </c>
      <c r="E132" s="239">
        <v>500</v>
      </c>
      <c r="F132" s="239">
        <f>F130-F131</f>
        <v>8.2876499999999993</v>
      </c>
      <c r="G132" s="239">
        <f>G130-G131</f>
        <v>35.727499999999964</v>
      </c>
      <c r="H132" s="356">
        <f t="shared" si="9"/>
        <v>464.27250000000004</v>
      </c>
      <c r="I132" s="357">
        <f>I130-I131</f>
        <v>42.928509999999733</v>
      </c>
      <c r="J132" s="39"/>
      <c r="K132" s="128"/>
      <c r="L132" s="156"/>
      <c r="M132" s="156"/>
    </row>
    <row r="133" spans="2:13" ht="15.75" thickBot="1" x14ac:dyDescent="0.3">
      <c r="B133" s="9"/>
      <c r="C133" s="266" t="s">
        <v>79</v>
      </c>
      <c r="D133" s="256">
        <v>8119</v>
      </c>
      <c r="E133" s="256">
        <v>7209</v>
      </c>
      <c r="F133" s="256">
        <v>142.62541999999999</v>
      </c>
      <c r="G133" s="256">
        <v>3318.4438799999998</v>
      </c>
      <c r="H133" s="359">
        <f t="shared" si="9"/>
        <v>3890.5561200000002</v>
      </c>
      <c r="I133" s="405">
        <v>3473.7072899999998</v>
      </c>
      <c r="J133" s="118"/>
      <c r="K133" s="128"/>
      <c r="L133" s="156"/>
      <c r="M133" s="156"/>
    </row>
    <row r="134" spans="2:13" s="70" customFormat="1" ht="15.75" thickBot="1" x14ac:dyDescent="0.3">
      <c r="B134" s="9"/>
      <c r="C134" s="262" t="s">
        <v>13</v>
      </c>
      <c r="D134" s="225">
        <v>139</v>
      </c>
      <c r="E134" s="225">
        <f>D134</f>
        <v>139</v>
      </c>
      <c r="F134" s="225">
        <v>0</v>
      </c>
      <c r="G134" s="225">
        <v>12.69735</v>
      </c>
      <c r="H134" s="368">
        <f t="shared" si="9"/>
        <v>126.30265</v>
      </c>
      <c r="I134" s="369">
        <v>12.166</v>
      </c>
      <c r="J134" s="118"/>
      <c r="K134" s="128"/>
      <c r="L134" s="156"/>
      <c r="M134" s="156"/>
    </row>
    <row r="135" spans="2:13" s="70" customFormat="1" ht="15.75" thickBot="1" x14ac:dyDescent="0.3">
      <c r="B135" s="9"/>
      <c r="C135" s="267" t="s">
        <v>42</v>
      </c>
      <c r="D135" s="295">
        <v>250</v>
      </c>
      <c r="E135" s="295">
        <v>250</v>
      </c>
      <c r="F135" s="295">
        <v>0</v>
      </c>
      <c r="G135" s="295">
        <v>207.3338</v>
      </c>
      <c r="H135" s="298">
        <f t="shared" si="9"/>
        <v>42.666200000000003</v>
      </c>
      <c r="I135" s="300">
        <v>240.465</v>
      </c>
      <c r="J135" s="118"/>
      <c r="K135" s="128"/>
      <c r="L135" s="156"/>
      <c r="M135" s="156"/>
    </row>
    <row r="136" spans="2:13" s="70" customFormat="1" ht="18" thickBot="1" x14ac:dyDescent="0.3">
      <c r="B136" s="9"/>
      <c r="C136" s="267" t="s">
        <v>65</v>
      </c>
      <c r="D136" s="225">
        <v>2000</v>
      </c>
      <c r="E136" s="225">
        <v>2000</v>
      </c>
      <c r="F136" s="225">
        <v>18.409300000000002</v>
      </c>
      <c r="G136" s="225">
        <v>2000</v>
      </c>
      <c r="H136" s="229">
        <f>E136-G136</f>
        <v>0</v>
      </c>
      <c r="I136" s="230">
        <v>2000</v>
      </c>
      <c r="J136" s="156"/>
      <c r="K136" s="128"/>
      <c r="L136" s="156"/>
      <c r="M136" s="156"/>
    </row>
    <row r="137" spans="2:13" s="70" customFormat="1" ht="15.75" thickBot="1" x14ac:dyDescent="0.3">
      <c r="B137" s="9"/>
      <c r="C137" s="218" t="s">
        <v>14</v>
      </c>
      <c r="D137" s="224"/>
      <c r="E137" s="224"/>
      <c r="F137" s="224">
        <v>28</v>
      </c>
      <c r="G137" s="224">
        <v>519</v>
      </c>
      <c r="H137" s="233">
        <f t="shared" si="9"/>
        <v>-519</v>
      </c>
      <c r="I137" s="296">
        <v>228</v>
      </c>
      <c r="J137" s="118"/>
      <c r="K137" s="128"/>
      <c r="L137" s="156"/>
      <c r="M137" s="156"/>
    </row>
    <row r="138" spans="2:13" s="3" customFormat="1" ht="16.5" thickBot="1" x14ac:dyDescent="0.3">
      <c r="B138" s="2"/>
      <c r="C138" s="32" t="s">
        <v>9</v>
      </c>
      <c r="D138" s="186">
        <f>D119+D123+D124+D134+D135+D136</f>
        <v>156482</v>
      </c>
      <c r="E138" s="186">
        <f>E119+E123+E124+E134+E135+E136</f>
        <v>142740</v>
      </c>
      <c r="F138" s="186">
        <f>F119+F123+F124+F134+F135+F136+F137</f>
        <v>3337.2600200000002</v>
      </c>
      <c r="G138" s="186">
        <f>G119+G123+G124+G134+G135+G136+G137</f>
        <v>84217.060200000007</v>
      </c>
      <c r="H138" s="199">
        <f t="shared" si="9"/>
        <v>58522.939799999993</v>
      </c>
      <c r="I138" s="197">
        <f>I119+I122+I123+I124+I134+I135+I136+I137</f>
        <v>85811.023659999992</v>
      </c>
      <c r="J138" s="172"/>
      <c r="K138" s="128"/>
      <c r="L138" s="156"/>
      <c r="M138" s="156"/>
    </row>
    <row r="139" spans="2:13" s="3" customFormat="1" ht="14.25" customHeight="1" x14ac:dyDescent="0.25">
      <c r="B139" s="2"/>
      <c r="C139" s="361" t="s">
        <v>94</v>
      </c>
      <c r="D139" s="34"/>
      <c r="E139" s="34"/>
      <c r="F139" s="34"/>
      <c r="G139" s="34"/>
      <c r="H139" s="172"/>
      <c r="I139" s="172"/>
      <c r="J139" s="172"/>
      <c r="K139" s="1"/>
      <c r="L139" s="4"/>
      <c r="M139" s="4"/>
    </row>
    <row r="140" spans="2:13" s="3" customFormat="1" ht="14.25" customHeight="1" x14ac:dyDescent="0.25">
      <c r="B140" s="2"/>
      <c r="C140" s="123" t="s">
        <v>120</v>
      </c>
      <c r="D140" s="34"/>
      <c r="E140" s="34"/>
      <c r="F140" s="34"/>
      <c r="G140" s="34"/>
      <c r="H140" s="172"/>
      <c r="I140" s="4"/>
      <c r="J140" s="4"/>
      <c r="K140" s="68"/>
      <c r="L140" s="4"/>
      <c r="M140" s="4"/>
    </row>
    <row r="141" spans="2:13" s="3" customFormat="1" ht="14.25" customHeight="1" x14ac:dyDescent="0.25">
      <c r="B141" s="117"/>
      <c r="C141" s="201" t="s">
        <v>133</v>
      </c>
      <c r="D141" s="34"/>
      <c r="E141" s="34"/>
      <c r="F141" s="34"/>
      <c r="G141" s="34"/>
      <c r="H141" s="172"/>
      <c r="I141" s="172"/>
      <c r="J141" s="4"/>
      <c r="K141" s="116"/>
      <c r="L141" s="4"/>
      <c r="M141" s="4"/>
    </row>
    <row r="142" spans="2:13" ht="16.5" thickBot="1" x14ac:dyDescent="0.3">
      <c r="B142" s="35"/>
      <c r="C142" s="134" t="s">
        <v>102</v>
      </c>
      <c r="D142" s="205"/>
      <c r="E142" s="205"/>
      <c r="F142" s="47"/>
      <c r="G142" s="47"/>
      <c r="H142" s="36"/>
      <c r="I142" s="77"/>
      <c r="J142" s="154"/>
      <c r="K142" s="37"/>
      <c r="L142" s="118"/>
      <c r="M142" s="118"/>
    </row>
    <row r="143" spans="2:13" ht="12" customHeight="1" thickTop="1" x14ac:dyDescent="0.25">
      <c r="B143" s="6"/>
      <c r="C143" s="27"/>
      <c r="D143" s="28"/>
      <c r="E143" s="28"/>
      <c r="F143" s="28"/>
      <c r="G143" s="28"/>
      <c r="H143" s="6"/>
      <c r="I143" s="6"/>
      <c r="J143" s="118"/>
      <c r="K143" s="6"/>
      <c r="L143" s="118"/>
      <c r="M143" s="118"/>
    </row>
    <row r="144" spans="2:13" ht="12" customHeight="1" x14ac:dyDescent="0.25">
      <c r="B144" s="118"/>
      <c r="C144" s="136"/>
      <c r="D144" s="137"/>
      <c r="E144" s="137"/>
      <c r="F144" s="137"/>
      <c r="G144" s="137"/>
      <c r="H144" s="118"/>
      <c r="I144" s="118"/>
      <c r="J144" s="118"/>
      <c r="K144" s="118"/>
      <c r="L144" s="118"/>
      <c r="M144" s="118"/>
    </row>
    <row r="145" spans="2:13" ht="12" customHeight="1" x14ac:dyDescent="0.25">
      <c r="B145" s="6"/>
      <c r="C145" s="27"/>
      <c r="D145" s="28"/>
      <c r="E145" s="28"/>
      <c r="F145" s="28"/>
      <c r="G145" s="28"/>
      <c r="H145" s="6"/>
      <c r="I145" s="6"/>
      <c r="J145" s="118"/>
      <c r="K145" s="6"/>
      <c r="L145" s="118"/>
      <c r="M145" s="118"/>
    </row>
    <row r="146" spans="2:13" ht="20.25" customHeight="1" thickBot="1" x14ac:dyDescent="0.35">
      <c r="B146" s="118"/>
      <c r="C146" s="215" t="s">
        <v>63</v>
      </c>
      <c r="D146" s="137"/>
      <c r="E146" s="137"/>
      <c r="F146" s="137"/>
      <c r="G146" s="137"/>
      <c r="H146" s="118"/>
      <c r="I146" s="118"/>
      <c r="J146" s="118"/>
      <c r="K146" s="118"/>
      <c r="L146" s="118"/>
      <c r="M146" s="118"/>
    </row>
    <row r="147" spans="2:13" ht="12" customHeight="1" thickTop="1" thickBot="1" x14ac:dyDescent="0.3">
      <c r="B147" s="209"/>
      <c r="C147" s="210"/>
      <c r="D147" s="211"/>
      <c r="E147" s="211"/>
      <c r="F147" s="211"/>
      <c r="G147" s="211"/>
      <c r="H147" s="212"/>
      <c r="I147" s="212"/>
      <c r="J147" s="212"/>
      <c r="K147" s="213"/>
      <c r="L147" s="118"/>
      <c r="M147" s="118"/>
    </row>
    <row r="148" spans="2:13" ht="12" customHeight="1" thickBot="1" x14ac:dyDescent="0.3">
      <c r="B148" s="119"/>
      <c r="C148" s="407" t="s">
        <v>2</v>
      </c>
      <c r="D148" s="408"/>
      <c r="E148" s="189"/>
      <c r="F148" s="189"/>
      <c r="G148" s="137"/>
      <c r="H148" s="118"/>
      <c r="I148" s="118"/>
      <c r="J148" s="118"/>
      <c r="K148" s="120"/>
      <c r="L148" s="118"/>
      <c r="M148" s="118"/>
    </row>
    <row r="149" spans="2:13" ht="15" customHeight="1" x14ac:dyDescent="0.25">
      <c r="B149" s="119"/>
      <c r="C149" s="268" t="s">
        <v>55</v>
      </c>
      <c r="D149" s="269">
        <v>36219</v>
      </c>
      <c r="E149" s="270"/>
      <c r="F149" s="189"/>
      <c r="G149" s="137"/>
      <c r="H149" s="118"/>
      <c r="I149" s="118"/>
      <c r="J149" s="118"/>
      <c r="K149" s="120"/>
      <c r="L149" s="118"/>
      <c r="M149" s="118"/>
    </row>
    <row r="150" spans="2:13" ht="15" customHeight="1" x14ac:dyDescent="0.25">
      <c r="B150" s="119"/>
      <c r="C150" s="271" t="s">
        <v>67</v>
      </c>
      <c r="D150" s="272">
        <v>13055</v>
      </c>
      <c r="E150" s="270"/>
      <c r="F150" s="189"/>
      <c r="G150" s="137"/>
      <c r="H150" s="118"/>
      <c r="I150" s="118"/>
      <c r="J150" s="118"/>
      <c r="K150" s="120"/>
      <c r="L150" s="118"/>
      <c r="M150" s="118"/>
    </row>
    <row r="151" spans="2:13" ht="15" customHeight="1" thickBot="1" x14ac:dyDescent="0.3">
      <c r="B151" s="119"/>
      <c r="C151" s="273" t="s">
        <v>68</v>
      </c>
      <c r="D151" s="272">
        <v>6586</v>
      </c>
      <c r="E151" s="270"/>
      <c r="F151" s="189"/>
      <c r="G151" s="137"/>
      <c r="H151" s="118"/>
      <c r="I151" s="118"/>
      <c r="J151" s="118"/>
      <c r="K151" s="120"/>
      <c r="L151" s="118"/>
      <c r="M151" s="118"/>
    </row>
    <row r="152" spans="2:13" ht="16.5" thickBot="1" x14ac:dyDescent="0.3">
      <c r="B152" s="119"/>
      <c r="C152" s="274" t="s">
        <v>31</v>
      </c>
      <c r="D152" s="275">
        <f>D149+D150+D151</f>
        <v>55860</v>
      </c>
      <c r="E152" s="270"/>
      <c r="F152" s="189"/>
      <c r="G152" s="137"/>
      <c r="H152" s="118"/>
      <c r="I152" s="118"/>
      <c r="J152" s="118"/>
      <c r="K152" s="120"/>
      <c r="L152" s="118"/>
      <c r="M152" s="118"/>
    </row>
    <row r="153" spans="2:13" ht="11.25" customHeight="1" x14ac:dyDescent="0.25">
      <c r="B153" s="119"/>
      <c r="C153" s="276" t="s">
        <v>121</v>
      </c>
      <c r="D153" s="277"/>
      <c r="E153" s="277"/>
      <c r="F153" s="137"/>
      <c r="G153" s="137"/>
      <c r="H153" s="118"/>
      <c r="I153" s="118"/>
      <c r="J153" s="118"/>
      <c r="K153" s="120"/>
      <c r="L153" s="118"/>
      <c r="M153" s="118"/>
    </row>
    <row r="154" spans="2:13" ht="11.25" customHeight="1" x14ac:dyDescent="0.25">
      <c r="B154" s="119"/>
      <c r="C154" s="276" t="s">
        <v>122</v>
      </c>
      <c r="D154" s="277"/>
      <c r="E154" s="277"/>
      <c r="F154" s="137"/>
      <c r="G154" s="137"/>
      <c r="H154" s="118"/>
      <c r="I154" s="118"/>
      <c r="J154" s="118"/>
      <c r="K154" s="120"/>
      <c r="L154" s="118"/>
      <c r="M154" s="118"/>
    </row>
    <row r="155" spans="2:13" ht="12" customHeight="1" x14ac:dyDescent="0.25">
      <c r="B155" s="119"/>
      <c r="C155" s="123" t="s">
        <v>123</v>
      </c>
      <c r="D155" s="137"/>
      <c r="E155" s="137"/>
      <c r="F155" s="137"/>
      <c r="G155" s="137"/>
      <c r="H155" s="118"/>
      <c r="I155" s="118"/>
      <c r="J155" s="118"/>
      <c r="K155" s="120"/>
      <c r="L155" s="118"/>
      <c r="M155" s="118"/>
    </row>
    <row r="156" spans="2:13" ht="5.25" customHeight="1" thickBot="1" x14ac:dyDescent="0.3">
      <c r="B156" s="119"/>
      <c r="C156" s="123"/>
      <c r="D156" s="137"/>
      <c r="E156" s="137"/>
      <c r="F156" s="137"/>
      <c r="G156" s="137"/>
      <c r="H156" s="118"/>
      <c r="I156" s="118"/>
      <c r="J156" s="118"/>
      <c r="K156" s="120"/>
      <c r="L156" s="118"/>
      <c r="M156" s="118"/>
    </row>
    <row r="157" spans="2:13" ht="63.75" thickBot="1" x14ac:dyDescent="0.3">
      <c r="B157" s="119"/>
      <c r="C157" s="106" t="s">
        <v>19</v>
      </c>
      <c r="D157" s="113" t="s">
        <v>20</v>
      </c>
      <c r="E157" s="69" t="str">
        <f>F19</f>
        <v>LANDET KVANTUM UKE 25</v>
      </c>
      <c r="F157" s="69" t="str">
        <f>G19</f>
        <v>LANDET KVANTUM T.O.M UKE 25</v>
      </c>
      <c r="G157" s="69" t="str">
        <f>I19</f>
        <v>RESTKVOTER</v>
      </c>
      <c r="H157" s="92" t="str">
        <f>J19</f>
        <v>LANDET KVANTUM T.O.M. UKE 25 2019</v>
      </c>
      <c r="I157" s="118"/>
      <c r="J157" s="118"/>
      <c r="K157" s="120"/>
      <c r="L157" s="118"/>
      <c r="M157" s="118"/>
    </row>
    <row r="158" spans="2:13" ht="15" customHeight="1" thickBot="1" x14ac:dyDescent="0.3">
      <c r="B158" s="119"/>
      <c r="C158" s="111" t="s">
        <v>5</v>
      </c>
      <c r="D158" s="183">
        <v>36085</v>
      </c>
      <c r="E158" s="183">
        <v>1502.5897600000001</v>
      </c>
      <c r="F158" s="183">
        <v>17108.338019999999</v>
      </c>
      <c r="G158" s="183">
        <f>D158-F158</f>
        <v>18976.661980000001</v>
      </c>
      <c r="H158" s="219">
        <v>11329.58619</v>
      </c>
      <c r="I158" s="118"/>
      <c r="J158" s="118"/>
      <c r="K158" s="120"/>
      <c r="L158" s="118"/>
      <c r="M158" s="118"/>
    </row>
    <row r="159" spans="2:13" ht="15" customHeight="1" thickBot="1" x14ac:dyDescent="0.3">
      <c r="B159" s="119"/>
      <c r="C159" s="114" t="s">
        <v>41</v>
      </c>
      <c r="D159" s="183">
        <v>100</v>
      </c>
      <c r="E159" s="183">
        <v>0.1147</v>
      </c>
      <c r="F159" s="183">
        <v>6.9090100000000003</v>
      </c>
      <c r="G159" s="183">
        <f>D159-F159</f>
        <v>93.090990000000005</v>
      </c>
      <c r="H159" s="219">
        <v>19.353370000000002</v>
      </c>
      <c r="I159" s="118"/>
      <c r="J159" s="118"/>
      <c r="K159" s="120"/>
      <c r="L159" s="118"/>
      <c r="M159" s="118"/>
    </row>
    <row r="160" spans="2:13" ht="15" customHeight="1" thickBot="1" x14ac:dyDescent="0.3">
      <c r="B160" s="119"/>
      <c r="C160" s="109" t="s">
        <v>36</v>
      </c>
      <c r="D160" s="184">
        <v>34</v>
      </c>
      <c r="E160" s="184"/>
      <c r="F160" s="184"/>
      <c r="G160" s="184">
        <f>D160-F160</f>
        <v>34</v>
      </c>
      <c r="H160" s="220"/>
      <c r="I160" s="118"/>
      <c r="J160" s="118"/>
      <c r="K160" s="120"/>
      <c r="L160" s="118"/>
      <c r="M160" s="118"/>
    </row>
    <row r="161" spans="1:13" ht="15" customHeight="1" thickBot="1" x14ac:dyDescent="0.3">
      <c r="A161" s="118"/>
      <c r="B161" s="119"/>
      <c r="C161" s="112" t="s">
        <v>52</v>
      </c>
      <c r="D161" s="185">
        <f>SUM(D158:D160)</f>
        <v>36219</v>
      </c>
      <c r="E161" s="185">
        <f>SUM(E158:E160)</f>
        <v>1502.7044600000002</v>
      </c>
      <c r="F161" s="185">
        <f>SUM(F158:F160)</f>
        <v>17115.247029999999</v>
      </c>
      <c r="G161" s="185">
        <f>D161-F161</f>
        <v>19103.752970000001</v>
      </c>
      <c r="H161" s="206">
        <f>SUM(H158:H160)</f>
        <v>11348.939560000001</v>
      </c>
      <c r="I161" s="118"/>
      <c r="J161" s="118"/>
      <c r="K161" s="120"/>
      <c r="L161" s="118"/>
      <c r="M161" s="118"/>
    </row>
    <row r="162" spans="1:13" ht="21" customHeight="1" thickBot="1" x14ac:dyDescent="0.3">
      <c r="B162" s="153"/>
      <c r="C162" s="134" t="s">
        <v>64</v>
      </c>
      <c r="D162" s="154"/>
      <c r="E162" s="154"/>
      <c r="F162" s="208"/>
      <c r="G162" s="208"/>
      <c r="H162" s="208"/>
      <c r="I162" s="208"/>
      <c r="J162" s="154"/>
      <c r="K162" s="155"/>
      <c r="L162" s="118"/>
    </row>
    <row r="163" spans="1:13" s="40" customFormat="1" ht="30" customHeight="1" thickTop="1" thickBot="1" x14ac:dyDescent="0.35">
      <c r="A163" s="79"/>
      <c r="B163" s="48"/>
      <c r="C163" s="214" t="s">
        <v>43</v>
      </c>
      <c r="D163" s="48"/>
      <c r="E163" s="48"/>
      <c r="F163" s="48"/>
      <c r="G163" s="48"/>
      <c r="H163" s="48"/>
      <c r="I163" s="81"/>
      <c r="J163" s="81"/>
      <c r="K163" s="48"/>
      <c r="L163" s="81"/>
      <c r="M163" s="81"/>
    </row>
    <row r="164" spans="1:13" ht="17.100000000000001" customHeight="1" thickTop="1" x14ac:dyDescent="0.25">
      <c r="B164" s="412" t="s">
        <v>1</v>
      </c>
      <c r="C164" s="413"/>
      <c r="D164" s="413"/>
      <c r="E164" s="413"/>
      <c r="F164" s="413"/>
      <c r="G164" s="413"/>
      <c r="H164" s="413"/>
      <c r="I164" s="413"/>
      <c r="J164" s="413"/>
      <c r="K164" s="414"/>
      <c r="L164" s="190"/>
      <c r="M164" s="190"/>
    </row>
    <row r="165" spans="1:13" ht="6" customHeight="1" thickBot="1" x14ac:dyDescent="0.3">
      <c r="B165" s="49"/>
      <c r="C165" s="41"/>
      <c r="D165" s="41"/>
      <c r="E165" s="41"/>
      <c r="F165" s="41"/>
      <c r="G165" s="41"/>
      <c r="H165" s="41"/>
      <c r="I165" s="80"/>
      <c r="J165" s="80"/>
      <c r="K165" s="42"/>
      <c r="L165" s="80"/>
      <c r="M165" s="80"/>
    </row>
    <row r="166" spans="1:13" s="3" customFormat="1" ht="18" customHeight="1" thickBot="1" x14ac:dyDescent="0.3">
      <c r="B166" s="29"/>
      <c r="C166" s="407" t="s">
        <v>2</v>
      </c>
      <c r="D166" s="408"/>
      <c r="E166" s="407" t="s">
        <v>53</v>
      </c>
      <c r="F166" s="408"/>
      <c r="G166" s="407" t="s">
        <v>54</v>
      </c>
      <c r="H166" s="408"/>
      <c r="I166" s="83"/>
      <c r="J166" s="83"/>
      <c r="K166" s="30"/>
      <c r="L166" s="143"/>
      <c r="M166" s="143"/>
    </row>
    <row r="167" spans="1:13" ht="14.25" customHeight="1" x14ac:dyDescent="0.25">
      <c r="B167" s="49"/>
      <c r="C167" s="268" t="s">
        <v>55</v>
      </c>
      <c r="D167" s="278">
        <v>40823</v>
      </c>
      <c r="E167" s="279" t="s">
        <v>5</v>
      </c>
      <c r="F167" s="280">
        <v>27313</v>
      </c>
      <c r="G167" s="271" t="s">
        <v>12</v>
      </c>
      <c r="H167" s="101">
        <v>16288</v>
      </c>
      <c r="I167" s="83"/>
      <c r="J167" s="83"/>
      <c r="K167" s="31"/>
      <c r="L167" s="151"/>
      <c r="M167" s="151"/>
    </row>
    <row r="168" spans="1:13" ht="14.25" customHeight="1" x14ac:dyDescent="0.25">
      <c r="B168" s="49"/>
      <c r="C168" s="271" t="s">
        <v>44</v>
      </c>
      <c r="D168" s="281">
        <v>38310</v>
      </c>
      <c r="E168" s="282" t="s">
        <v>45</v>
      </c>
      <c r="F168" s="283">
        <v>8000</v>
      </c>
      <c r="G168" s="271" t="s">
        <v>11</v>
      </c>
      <c r="H168" s="101">
        <v>4239</v>
      </c>
      <c r="I168" s="83"/>
      <c r="J168" s="83"/>
      <c r="K168" s="31"/>
      <c r="L168" s="151"/>
      <c r="M168" s="151"/>
    </row>
    <row r="169" spans="1:13" ht="14.25" customHeight="1" x14ac:dyDescent="0.25">
      <c r="B169" s="49"/>
      <c r="C169" s="271"/>
      <c r="D169" s="281"/>
      <c r="E169" s="282" t="s">
        <v>38</v>
      </c>
      <c r="F169" s="283">
        <v>5500</v>
      </c>
      <c r="G169" s="271" t="s">
        <v>46</v>
      </c>
      <c r="H169" s="101">
        <v>5224</v>
      </c>
      <c r="I169" s="83"/>
      <c r="J169" s="83"/>
      <c r="K169" s="51"/>
      <c r="L169" s="191"/>
      <c r="M169" s="191"/>
    </row>
    <row r="170" spans="1:13" ht="14.1" customHeight="1" thickBot="1" x14ac:dyDescent="0.3">
      <c r="B170" s="49"/>
      <c r="C170" s="271"/>
      <c r="D170" s="281"/>
      <c r="E170" s="282"/>
      <c r="F170" s="283"/>
      <c r="G170" s="271" t="s">
        <v>47</v>
      </c>
      <c r="H170" s="101">
        <v>1561</v>
      </c>
      <c r="I170" s="83"/>
      <c r="J170" s="83"/>
      <c r="K170" s="51"/>
      <c r="L170" s="191"/>
      <c r="M170" s="191"/>
    </row>
    <row r="171" spans="1:13" ht="14.1" customHeight="1" thickBot="1" x14ac:dyDescent="0.3">
      <c r="B171" s="49"/>
      <c r="C171" s="52" t="s">
        <v>31</v>
      </c>
      <c r="D171" s="284">
        <f>SUM(D167:D170)</f>
        <v>79133</v>
      </c>
      <c r="E171" s="285" t="s">
        <v>57</v>
      </c>
      <c r="F171" s="284">
        <f>F167+F168+F169</f>
        <v>40813</v>
      </c>
      <c r="G171" s="52" t="s">
        <v>5</v>
      </c>
      <c r="H171" s="102">
        <f>SUM(H167:H170)</f>
        <v>27312</v>
      </c>
      <c r="I171" s="83"/>
      <c r="J171" s="83"/>
      <c r="K171" s="51"/>
      <c r="L171" s="191"/>
      <c r="M171" s="191"/>
    </row>
    <row r="172" spans="1:13" ht="12.95" customHeight="1" x14ac:dyDescent="0.25">
      <c r="B172" s="49"/>
      <c r="C172" s="253" t="s">
        <v>92</v>
      </c>
      <c r="D172" s="282"/>
      <c r="E172" s="282"/>
      <c r="F172" s="282"/>
      <c r="G172" s="84"/>
      <c r="H172" s="50"/>
      <c r="I172" s="83"/>
      <c r="J172" s="83"/>
      <c r="K172" s="51"/>
      <c r="L172" s="191"/>
      <c r="M172" s="191"/>
    </row>
    <row r="173" spans="1:13" s="6" customFormat="1" ht="12.95" customHeight="1" x14ac:dyDescent="0.25">
      <c r="B173" s="49"/>
      <c r="C173" s="286" t="s">
        <v>96</v>
      </c>
      <c r="D173" s="84"/>
      <c r="E173" s="84"/>
      <c r="F173" s="84"/>
      <c r="G173" s="84"/>
      <c r="H173" s="41"/>
      <c r="I173" s="80"/>
      <c r="J173" s="80"/>
      <c r="K173" s="42"/>
      <c r="L173" s="80"/>
      <c r="M173" s="80"/>
    </row>
    <row r="174" spans="1:13" s="6" customFormat="1" ht="8.25" customHeight="1" thickBot="1" x14ac:dyDescent="0.3">
      <c r="B174" s="49"/>
      <c r="C174" s="53"/>
      <c r="D174" s="41"/>
      <c r="E174" s="41"/>
      <c r="F174" s="41"/>
      <c r="G174" s="41"/>
      <c r="H174" s="41"/>
      <c r="I174" s="80"/>
      <c r="J174" s="80"/>
      <c r="K174" s="42"/>
      <c r="L174" s="80"/>
      <c r="M174" s="80"/>
    </row>
    <row r="175" spans="1:13" ht="18" customHeight="1" x14ac:dyDescent="0.25">
      <c r="B175" s="409" t="s">
        <v>8</v>
      </c>
      <c r="C175" s="410"/>
      <c r="D175" s="410"/>
      <c r="E175" s="410"/>
      <c r="F175" s="410"/>
      <c r="G175" s="410"/>
      <c r="H175" s="410"/>
      <c r="I175" s="410"/>
      <c r="J175" s="410"/>
      <c r="K175" s="411"/>
      <c r="L175" s="190"/>
      <c r="M175" s="190"/>
    </row>
    <row r="176" spans="1:13" ht="4.5" customHeight="1" thickBot="1" x14ac:dyDescent="0.3">
      <c r="B176" s="54"/>
      <c r="C176" s="55"/>
      <c r="D176" s="55"/>
      <c r="E176" s="55"/>
      <c r="F176" s="55"/>
      <c r="G176" s="55"/>
      <c r="H176" s="55"/>
      <c r="I176" s="86"/>
      <c r="J176" s="86"/>
      <c r="K176" s="56"/>
      <c r="L176" s="86"/>
      <c r="M176" s="86"/>
    </row>
    <row r="177" spans="1:13" ht="48" thickBot="1" x14ac:dyDescent="0.3">
      <c r="A177" s="3"/>
      <c r="B177" s="29"/>
      <c r="C177" s="106" t="s">
        <v>19</v>
      </c>
      <c r="D177" s="178" t="s">
        <v>70</v>
      </c>
      <c r="E177" s="178" t="s">
        <v>100</v>
      </c>
      <c r="F177" s="222" t="str">
        <f>F19</f>
        <v>LANDET KVANTUM UKE 25</v>
      </c>
      <c r="G177" s="69" t="str">
        <f>G19</f>
        <v>LANDET KVANTUM T.O.M UKE 25</v>
      </c>
      <c r="H177" s="69" t="str">
        <f>I19</f>
        <v>RESTKVOTER</v>
      </c>
      <c r="I177" s="92" t="str">
        <f>J19</f>
        <v>LANDET KVANTUM T.O.M. UKE 25 2019</v>
      </c>
      <c r="J177" s="143"/>
      <c r="K177" s="30"/>
      <c r="L177" s="143"/>
      <c r="M177" s="143"/>
    </row>
    <row r="178" spans="1:13" ht="14.1" customHeight="1" x14ac:dyDescent="0.25">
      <c r="B178" s="49"/>
      <c r="C178" s="107" t="s">
        <v>16</v>
      </c>
      <c r="D178" s="226">
        <f t="shared" ref="D178" si="10">D179+D180+D181+D182</f>
        <v>27212</v>
      </c>
      <c r="E178" s="226">
        <f t="shared" ref="E178:H178" si="11">E179+E180+E181+E182</f>
        <v>30289</v>
      </c>
      <c r="F178" s="226">
        <f>F179+F180+F181+F182</f>
        <v>840.72154999999998</v>
      </c>
      <c r="G178" s="226">
        <f t="shared" si="11"/>
        <v>7440.8228599999993</v>
      </c>
      <c r="H178" s="303">
        <f t="shared" si="11"/>
        <v>22848.17714</v>
      </c>
      <c r="I178" s="308">
        <f>I179+I180+I181+I182</f>
        <v>17633.945319999999</v>
      </c>
      <c r="J178" s="80"/>
      <c r="K178" s="57"/>
      <c r="L178" s="192"/>
      <c r="M178" s="192"/>
    </row>
    <row r="179" spans="1:13" ht="14.1" customHeight="1" x14ac:dyDescent="0.25">
      <c r="B179" s="49"/>
      <c r="C179" s="293" t="s">
        <v>72</v>
      </c>
      <c r="D179" s="287">
        <v>16288</v>
      </c>
      <c r="E179" s="287">
        <v>18521</v>
      </c>
      <c r="F179" s="287">
        <v>729.46169999999995</v>
      </c>
      <c r="G179" s="287">
        <v>4400.5849099999996</v>
      </c>
      <c r="H179" s="301">
        <f t="shared" ref="H179:H184" si="12">E179-G179</f>
        <v>14120.41509</v>
      </c>
      <c r="I179" s="306">
        <v>13726.11573</v>
      </c>
      <c r="J179" s="80"/>
      <c r="K179" s="57"/>
      <c r="L179" s="192"/>
      <c r="M179" s="192"/>
    </row>
    <row r="180" spans="1:13" ht="14.1" customHeight="1" x14ac:dyDescent="0.25">
      <c r="B180" s="49"/>
      <c r="C180" s="108" t="s">
        <v>11</v>
      </c>
      <c r="D180" s="287">
        <v>4239</v>
      </c>
      <c r="E180" s="287">
        <v>4820</v>
      </c>
      <c r="F180" s="287"/>
      <c r="G180" s="287">
        <v>930.25800000000004</v>
      </c>
      <c r="H180" s="301">
        <f t="shared" si="12"/>
        <v>3889.7420000000002</v>
      </c>
      <c r="I180" s="306">
        <v>1379.42543</v>
      </c>
      <c r="J180" s="80"/>
      <c r="K180" s="57"/>
      <c r="L180" s="192"/>
      <c r="M180" s="192"/>
    </row>
    <row r="181" spans="1:13" ht="14.1" customHeight="1" x14ac:dyDescent="0.25">
      <c r="B181" s="49"/>
      <c r="C181" s="108" t="s">
        <v>47</v>
      </c>
      <c r="D181" s="287">
        <v>1561</v>
      </c>
      <c r="E181" s="287">
        <v>1617</v>
      </c>
      <c r="F181" s="287">
        <v>50.179850000000002</v>
      </c>
      <c r="G181" s="287">
        <v>1670.64535</v>
      </c>
      <c r="H181" s="301">
        <f t="shared" si="12"/>
        <v>-53.645350000000008</v>
      </c>
      <c r="I181" s="306">
        <v>1796.33636</v>
      </c>
      <c r="J181" s="80"/>
      <c r="K181" s="57"/>
      <c r="L181" s="192"/>
      <c r="M181" s="192"/>
    </row>
    <row r="182" spans="1:13" ht="14.1" customHeight="1" thickBot="1" x14ac:dyDescent="0.3">
      <c r="B182" s="49"/>
      <c r="C182" s="373" t="s">
        <v>105</v>
      </c>
      <c r="D182" s="374">
        <v>5124</v>
      </c>
      <c r="E182" s="374">
        <v>5331</v>
      </c>
      <c r="F182" s="374">
        <v>61.08</v>
      </c>
      <c r="G182" s="374">
        <v>439.33460000000002</v>
      </c>
      <c r="H182" s="375">
        <f t="shared" si="12"/>
        <v>4891.6653999999999</v>
      </c>
      <c r="I182" s="376">
        <v>732.06780000000003</v>
      </c>
      <c r="J182" s="80"/>
      <c r="K182" s="57"/>
      <c r="L182" s="192"/>
      <c r="M182" s="192"/>
    </row>
    <row r="183" spans="1:13" ht="14.1" customHeight="1" thickBot="1" x14ac:dyDescent="0.3">
      <c r="B183" s="49"/>
      <c r="C183" s="111" t="s">
        <v>38</v>
      </c>
      <c r="D183" s="288">
        <v>5500</v>
      </c>
      <c r="E183" s="288">
        <v>5500</v>
      </c>
      <c r="F183" s="288">
        <v>109.79774</v>
      </c>
      <c r="G183" s="288">
        <v>3673.8917000000001</v>
      </c>
      <c r="H183" s="305">
        <f t="shared" si="12"/>
        <v>1826.1082999999999</v>
      </c>
      <c r="I183" s="310">
        <v>4684.9702399999996</v>
      </c>
      <c r="J183" s="80"/>
      <c r="K183" s="57"/>
      <c r="L183" s="192"/>
      <c r="M183" s="192"/>
    </row>
    <row r="184" spans="1:13" ht="14.1" customHeight="1" x14ac:dyDescent="0.25">
      <c r="B184" s="49"/>
      <c r="C184" s="107" t="s">
        <v>17</v>
      </c>
      <c r="D184" s="226">
        <v>8000</v>
      </c>
      <c r="E184" s="226">
        <v>8000</v>
      </c>
      <c r="F184" s="226">
        <f>F185+F186</f>
        <v>47.040280000000003</v>
      </c>
      <c r="G184" s="226">
        <f>G185+G186</f>
        <v>2000.08779</v>
      </c>
      <c r="H184" s="303">
        <f t="shared" si="12"/>
        <v>5999.9122100000004</v>
      </c>
      <c r="I184" s="308">
        <f>I185+I186</f>
        <v>1447.36024</v>
      </c>
      <c r="J184" s="80"/>
      <c r="K184" s="57"/>
      <c r="L184" s="192"/>
      <c r="M184" s="192"/>
    </row>
    <row r="185" spans="1:13" ht="14.1" customHeight="1" x14ac:dyDescent="0.25">
      <c r="B185" s="49"/>
      <c r="C185" s="108" t="s">
        <v>29</v>
      </c>
      <c r="D185" s="287"/>
      <c r="E185" s="287"/>
      <c r="F185" s="287"/>
      <c r="G185" s="287">
        <v>296.53388999999999</v>
      </c>
      <c r="H185" s="301"/>
      <c r="I185" s="306">
        <v>174.76074</v>
      </c>
      <c r="J185" s="80"/>
      <c r="K185" s="57"/>
      <c r="L185" s="192"/>
      <c r="M185" s="192"/>
    </row>
    <row r="186" spans="1:13" ht="14.1" customHeight="1" thickBot="1" x14ac:dyDescent="0.3">
      <c r="B186" s="49"/>
      <c r="C186" s="110" t="s">
        <v>48</v>
      </c>
      <c r="D186" s="228"/>
      <c r="E186" s="228"/>
      <c r="F186" s="228">
        <v>47.040280000000003</v>
      </c>
      <c r="G186" s="228">
        <v>1703.5539000000001</v>
      </c>
      <c r="H186" s="304"/>
      <c r="I186" s="309">
        <v>1272.5995</v>
      </c>
      <c r="J186" s="83"/>
      <c r="K186" s="57"/>
      <c r="L186" s="192"/>
      <c r="M186" s="192"/>
    </row>
    <row r="187" spans="1:13" ht="14.1" customHeight="1" thickBot="1" x14ac:dyDescent="0.3">
      <c r="B187" s="49"/>
      <c r="C187" s="111" t="s">
        <v>13</v>
      </c>
      <c r="D187" s="288">
        <v>10</v>
      </c>
      <c r="E187" s="288">
        <v>10</v>
      </c>
      <c r="F187" s="288"/>
      <c r="G187" s="288">
        <v>0.59865000000000002</v>
      </c>
      <c r="H187" s="305">
        <f>E187-G187</f>
        <v>9.4013500000000008</v>
      </c>
      <c r="I187" s="310">
        <v>0.36840000000000001</v>
      </c>
      <c r="J187" s="80"/>
      <c r="K187" s="57"/>
      <c r="L187" s="192"/>
      <c r="M187" s="192"/>
    </row>
    <row r="188" spans="1:13" ht="14.1" customHeight="1" thickBot="1" x14ac:dyDescent="0.3">
      <c r="B188" s="49"/>
      <c r="C188" s="109" t="s">
        <v>49</v>
      </c>
      <c r="D188" s="227"/>
      <c r="E188" s="227"/>
      <c r="F188" s="227">
        <v>1.8015000000000001</v>
      </c>
      <c r="G188" s="227">
        <v>28.984739999999999</v>
      </c>
      <c r="H188" s="302">
        <f>E188-G188</f>
        <v>-28.984739999999999</v>
      </c>
      <c r="I188" s="307">
        <v>25.957989999999999</v>
      </c>
      <c r="J188" s="80"/>
      <c r="K188" s="57"/>
      <c r="L188" s="192"/>
      <c r="M188" s="192"/>
    </row>
    <row r="189" spans="1:13" ht="16.5" thickBot="1" x14ac:dyDescent="0.3">
      <c r="A189" s="3"/>
      <c r="B189" s="29"/>
      <c r="C189" s="112" t="s">
        <v>9</v>
      </c>
      <c r="D189" s="186">
        <f>D178+D183+D184+D187</f>
        <v>40722</v>
      </c>
      <c r="E189" s="186">
        <f>E178+E183+E184+E187</f>
        <v>43799</v>
      </c>
      <c r="F189" s="186">
        <f>F178+F183+F184+F187+F188</f>
        <v>999.36107000000004</v>
      </c>
      <c r="G189" s="186">
        <f>G178+G183+G184+G187+G188</f>
        <v>13144.38574</v>
      </c>
      <c r="H189" s="199">
        <f>H178+H183+H184+H187+H188</f>
        <v>30654.614260000002</v>
      </c>
      <c r="I189" s="197">
        <f>I178+I183+I184+I187+I188</f>
        <v>23792.602189999994</v>
      </c>
      <c r="J189" s="177"/>
      <c r="K189" s="57"/>
      <c r="L189" s="192"/>
      <c r="M189" s="192"/>
    </row>
    <row r="190" spans="1:13" ht="14.1" customHeight="1" x14ac:dyDescent="0.25">
      <c r="A190" s="3"/>
      <c r="B190" s="29"/>
      <c r="C190" s="361" t="s">
        <v>73</v>
      </c>
      <c r="D190" s="66"/>
      <c r="E190" s="66"/>
      <c r="F190" s="66"/>
      <c r="G190" s="66"/>
      <c r="H190" s="360"/>
      <c r="I190" s="360"/>
      <c r="J190" s="143"/>
      <c r="K190" s="30"/>
      <c r="L190" s="143"/>
      <c r="M190" s="143"/>
    </row>
    <row r="191" spans="1:13" ht="14.1" customHeight="1" x14ac:dyDescent="0.25">
      <c r="A191" s="3"/>
      <c r="B191" s="142"/>
      <c r="C191" s="286" t="s">
        <v>104</v>
      </c>
      <c r="D191" s="66"/>
      <c r="E191" s="66"/>
      <c r="F191" s="66"/>
      <c r="G191" s="66"/>
      <c r="H191" s="360"/>
      <c r="I191" s="360"/>
      <c r="J191" s="143"/>
      <c r="K191" s="144"/>
      <c r="L191" s="143"/>
      <c r="M191" s="143"/>
    </row>
    <row r="192" spans="1:13" ht="15.75" thickBot="1" x14ac:dyDescent="0.3">
      <c r="B192" s="58"/>
      <c r="C192" s="394" t="s">
        <v>106</v>
      </c>
      <c r="D192" s="67"/>
      <c r="E192" s="67"/>
      <c r="F192" s="67"/>
      <c r="G192" s="67"/>
      <c r="H192" s="59"/>
      <c r="I192" s="59"/>
      <c r="J192" s="59"/>
      <c r="K192" s="60"/>
      <c r="L192" s="80"/>
      <c r="M192" s="80"/>
    </row>
    <row r="193" spans="1:13" ht="14.1" customHeight="1" thickTop="1" x14ac:dyDescent="0.25"/>
    <row r="194" spans="1:13" s="40" customFormat="1" ht="17.100000000000001" customHeight="1" thickBot="1" x14ac:dyDescent="0.3">
      <c r="A194" s="79"/>
      <c r="B194" s="81"/>
      <c r="C194" s="93" t="s">
        <v>50</v>
      </c>
      <c r="D194" s="81"/>
      <c r="E194" s="81"/>
      <c r="F194" s="81"/>
      <c r="G194" s="81"/>
      <c r="H194" s="81"/>
      <c r="I194" s="81"/>
      <c r="J194" s="81"/>
      <c r="K194" s="79"/>
      <c r="L194" s="79"/>
      <c r="M194" s="79"/>
    </row>
    <row r="195" spans="1:13" ht="17.100000000000001" customHeight="1" thickTop="1" x14ac:dyDescent="0.25">
      <c r="B195" s="412" t="s">
        <v>1</v>
      </c>
      <c r="C195" s="413"/>
      <c r="D195" s="413"/>
      <c r="E195" s="413"/>
      <c r="F195" s="413"/>
      <c r="G195" s="413"/>
      <c r="H195" s="413"/>
      <c r="I195" s="413"/>
      <c r="J195" s="413"/>
      <c r="K195" s="414"/>
      <c r="L195" s="190"/>
      <c r="M195" s="190"/>
    </row>
    <row r="196" spans="1:13" ht="6" customHeight="1" thickBot="1" x14ac:dyDescent="0.3">
      <c r="B196" s="82"/>
      <c r="C196" s="80"/>
      <c r="D196" s="80"/>
      <c r="E196" s="80"/>
      <c r="F196" s="80"/>
      <c r="G196" s="80"/>
      <c r="H196" s="80"/>
      <c r="I196" s="80"/>
      <c r="J196" s="80"/>
      <c r="K196" s="71"/>
      <c r="L196" s="118"/>
      <c r="M196" s="118"/>
    </row>
    <row r="197" spans="1:13" s="3" customFormat="1" ht="14.1" customHeight="1" thickBot="1" x14ac:dyDescent="0.3">
      <c r="B197" s="72"/>
      <c r="C197" s="407" t="s">
        <v>2</v>
      </c>
      <c r="D197" s="408"/>
      <c r="E197"/>
      <c r="F197"/>
      <c r="G197" s="73"/>
      <c r="H197" s="73"/>
      <c r="I197" s="73"/>
      <c r="J197" s="143"/>
      <c r="K197" s="68"/>
      <c r="L197" s="4"/>
      <c r="M197" s="4"/>
    </row>
    <row r="198" spans="1:13" ht="16.5" customHeight="1" x14ac:dyDescent="0.25">
      <c r="B198" s="74"/>
      <c r="C198" s="268" t="s">
        <v>71</v>
      </c>
      <c r="D198" s="269">
        <v>2120</v>
      </c>
      <c r="E198" s="289"/>
      <c r="F198" s="238"/>
      <c r="G198" s="75"/>
      <c r="H198" s="75"/>
      <c r="I198" s="75"/>
      <c r="J198" s="160"/>
      <c r="K198" s="71"/>
      <c r="L198" s="118"/>
      <c r="M198" s="118"/>
    </row>
    <row r="199" spans="1:13" ht="14.1" customHeight="1" x14ac:dyDescent="0.25">
      <c r="B199" s="74"/>
      <c r="C199" s="271" t="s">
        <v>44</v>
      </c>
      <c r="D199" s="272">
        <v>12216</v>
      </c>
      <c r="E199" s="289"/>
      <c r="F199" s="238"/>
      <c r="G199" s="75"/>
      <c r="H199" s="75"/>
      <c r="I199" s="75"/>
      <c r="J199" s="160"/>
      <c r="K199" s="71"/>
      <c r="L199" s="118"/>
      <c r="M199" s="118"/>
    </row>
    <row r="200" spans="1:13" ht="14.1" customHeight="1" thickBot="1" x14ac:dyDescent="0.3">
      <c r="B200" s="74"/>
      <c r="C200" s="273" t="s">
        <v>28</v>
      </c>
      <c r="D200" s="272">
        <v>382</v>
      </c>
      <c r="E200" s="289"/>
      <c r="F200" s="238"/>
      <c r="G200" s="88"/>
      <c r="H200" s="75"/>
      <c r="I200" s="75"/>
      <c r="J200" s="160"/>
      <c r="K200" s="71"/>
      <c r="L200" s="118"/>
      <c r="M200" s="118"/>
    </row>
    <row r="201" spans="1:13" ht="14.1" customHeight="1" thickBot="1" x14ac:dyDescent="0.3">
      <c r="B201" s="74"/>
      <c r="C201" s="274" t="s">
        <v>31</v>
      </c>
      <c r="D201" s="275">
        <f>SUM(D198:D200)</f>
        <v>14718</v>
      </c>
      <c r="E201" s="289"/>
      <c r="F201"/>
      <c r="G201" s="88"/>
      <c r="H201" s="75"/>
      <c r="I201" s="75"/>
      <c r="J201" s="160"/>
      <c r="K201" s="71"/>
      <c r="L201" s="118"/>
      <c r="M201" s="118"/>
    </row>
    <row r="202" spans="1:13" ht="13.5" customHeight="1" x14ac:dyDescent="0.25">
      <c r="B202" s="82"/>
      <c r="C202" s="290" t="s">
        <v>95</v>
      </c>
      <c r="D202" s="282"/>
      <c r="E202" s="282"/>
      <c r="F202" s="83"/>
      <c r="G202" s="84"/>
      <c r="H202" s="80"/>
      <c r="I202" s="80"/>
      <c r="J202" s="80"/>
      <c r="K202" s="71"/>
      <c r="L202" s="118"/>
      <c r="M202" s="118"/>
    </row>
    <row r="203" spans="1:13" ht="14.25" customHeight="1" x14ac:dyDescent="0.25">
      <c r="B203" s="82"/>
      <c r="C203" s="286" t="s">
        <v>124</v>
      </c>
      <c r="D203" s="84"/>
      <c r="E203" s="84"/>
      <c r="F203" s="80"/>
      <c r="G203" s="80"/>
      <c r="H203" s="80"/>
      <c r="I203" s="80"/>
      <c r="J203" s="80"/>
      <c r="K203" s="71"/>
      <c r="L203" s="118"/>
      <c r="M203" s="118"/>
    </row>
    <row r="204" spans="1:13" ht="14.1" customHeight="1" thickBot="1" x14ac:dyDescent="0.3">
      <c r="B204" s="82"/>
      <c r="D204" s="84"/>
      <c r="E204" s="84"/>
      <c r="F204" s="80"/>
      <c r="G204" s="80"/>
      <c r="H204" s="80"/>
      <c r="I204" s="80"/>
      <c r="J204" s="80"/>
      <c r="K204" s="71"/>
      <c r="L204" s="118"/>
      <c r="M204" s="118"/>
    </row>
    <row r="205" spans="1:13" ht="17.100000000000001" customHeight="1" x14ac:dyDescent="0.25">
      <c r="B205" s="409" t="s">
        <v>8</v>
      </c>
      <c r="C205" s="410"/>
      <c r="D205" s="410"/>
      <c r="E205" s="410"/>
      <c r="F205" s="410"/>
      <c r="G205" s="410"/>
      <c r="H205" s="410"/>
      <c r="I205" s="410"/>
      <c r="J205" s="410"/>
      <c r="K205" s="411"/>
      <c r="L205" s="190"/>
      <c r="M205" s="190"/>
    </row>
    <row r="206" spans="1:13" ht="6" customHeight="1" thickBot="1" x14ac:dyDescent="0.3">
      <c r="B206" s="85"/>
      <c r="C206" s="86"/>
      <c r="D206" s="86"/>
      <c r="E206" s="86"/>
      <c r="F206" s="86"/>
      <c r="G206" s="86"/>
      <c r="H206" s="86"/>
      <c r="I206" s="86"/>
      <c r="J206" s="86"/>
      <c r="K206" s="87"/>
      <c r="L206" s="86"/>
      <c r="M206" s="86"/>
    </row>
    <row r="207" spans="1:13" ht="62.25" customHeight="1" thickBot="1" x14ac:dyDescent="0.3">
      <c r="B207" s="82"/>
      <c r="C207" s="106" t="s">
        <v>19</v>
      </c>
      <c r="D207" s="113" t="s">
        <v>20</v>
      </c>
      <c r="E207" s="69" t="str">
        <f>F19</f>
        <v>LANDET KVANTUM UKE 25</v>
      </c>
      <c r="F207" s="69" t="str">
        <f>G19</f>
        <v>LANDET KVANTUM T.O.M UKE 25</v>
      </c>
      <c r="G207" s="69" t="str">
        <f>I19</f>
        <v>RESTKVOTER</v>
      </c>
      <c r="H207" s="92" t="str">
        <f>J19</f>
        <v>LANDET KVANTUM T.O.M. UKE 25 2019</v>
      </c>
      <c r="I207" s="80"/>
      <c r="J207" s="80"/>
      <c r="K207" s="71"/>
      <c r="L207" s="118"/>
      <c r="M207" s="118"/>
    </row>
    <row r="208" spans="1:13" s="97" customFormat="1" ht="14.1" customHeight="1" thickBot="1" x14ac:dyDescent="0.3">
      <c r="B208" s="94"/>
      <c r="C208" s="111" t="s">
        <v>51</v>
      </c>
      <c r="D208" s="183">
        <f>D198-D209-D210</f>
        <v>700</v>
      </c>
      <c r="E208" s="183">
        <v>25.869160000000001</v>
      </c>
      <c r="F208" s="183">
        <v>212.48818</v>
      </c>
      <c r="G208" s="183">
        <f>D208-F208</f>
        <v>487.51182</v>
      </c>
      <c r="H208" s="219">
        <v>428.19225</v>
      </c>
      <c r="I208" s="95"/>
      <c r="J208" s="162"/>
      <c r="K208" s="96"/>
      <c r="L208" s="100"/>
      <c r="M208" s="100"/>
    </row>
    <row r="209" spans="2:13" ht="14.1" customHeight="1" thickBot="1" x14ac:dyDescent="0.3">
      <c r="B209" s="82"/>
      <c r="C209" s="114" t="s">
        <v>45</v>
      </c>
      <c r="D209" s="183">
        <v>1370</v>
      </c>
      <c r="E209" s="183">
        <v>38.635539999999999</v>
      </c>
      <c r="F209" s="183">
        <v>788.63661999999999</v>
      </c>
      <c r="G209" s="183">
        <f t="shared" ref="G209:G211" si="13">D209-F209</f>
        <v>581.36338000000001</v>
      </c>
      <c r="H209" s="219">
        <v>1407.6077</v>
      </c>
      <c r="I209" s="105"/>
      <c r="J209" s="105"/>
      <c r="K209" s="71"/>
      <c r="L209" s="118"/>
      <c r="M209" s="118"/>
    </row>
    <row r="210" spans="2:13" s="97" customFormat="1" ht="14.1" customHeight="1" thickBot="1" x14ac:dyDescent="0.3">
      <c r="B210" s="94"/>
      <c r="C210" s="109" t="s">
        <v>36</v>
      </c>
      <c r="D210" s="184">
        <v>50</v>
      </c>
      <c r="E210" s="184"/>
      <c r="F210" s="184">
        <v>1.2104200000000001</v>
      </c>
      <c r="G210" s="183">
        <f t="shared" si="13"/>
        <v>48.789580000000001</v>
      </c>
      <c r="H210" s="220">
        <v>2.1101399999999999</v>
      </c>
      <c r="I210" s="95"/>
      <c r="J210" s="162"/>
      <c r="K210" s="96"/>
      <c r="L210" s="100"/>
      <c r="M210" s="100"/>
    </row>
    <row r="211" spans="2:13" s="97" customFormat="1" ht="14.1" customHeight="1" thickBot="1" x14ac:dyDescent="0.3">
      <c r="B211" s="89"/>
      <c r="C211" s="109" t="s">
        <v>56</v>
      </c>
      <c r="D211" s="184"/>
      <c r="E211" s="184">
        <v>0.34875</v>
      </c>
      <c r="F211" s="184">
        <v>1.88043</v>
      </c>
      <c r="G211" s="183">
        <f t="shared" si="13"/>
        <v>-1.88043</v>
      </c>
      <c r="H211" s="220">
        <v>3.1101299999999998</v>
      </c>
      <c r="I211" s="90"/>
      <c r="J211" s="90"/>
      <c r="K211" s="91"/>
      <c r="L211" s="193"/>
      <c r="M211" s="193"/>
    </row>
    <row r="212" spans="2:13" ht="16.5" thickBot="1" x14ac:dyDescent="0.3">
      <c r="B212" s="82"/>
      <c r="C212" s="112" t="s">
        <v>52</v>
      </c>
      <c r="D212" s="185">
        <f>D198</f>
        <v>2120</v>
      </c>
      <c r="E212" s="185">
        <f>SUM(E208:E211)</f>
        <v>64.853449999999995</v>
      </c>
      <c r="F212" s="185">
        <f>SUM(F208:F211)</f>
        <v>1004.2156500000001</v>
      </c>
      <c r="G212" s="185">
        <f>D212-F212</f>
        <v>1115.7843499999999</v>
      </c>
      <c r="H212" s="206">
        <f>H208+H209+H210+H211</f>
        <v>1841.0202200000001</v>
      </c>
      <c r="I212" s="80"/>
      <c r="J212" s="80"/>
      <c r="K212" s="71"/>
      <c r="L212" s="118"/>
      <c r="M212" s="118"/>
    </row>
    <row r="213" spans="2:13" s="70" customFormat="1" ht="9" customHeight="1" x14ac:dyDescent="0.25">
      <c r="B213" s="82"/>
      <c r="C213" s="65"/>
      <c r="D213" s="98"/>
      <c r="E213" s="98"/>
      <c r="F213" s="98"/>
      <c r="G213" s="98"/>
      <c r="H213" s="80"/>
      <c r="I213" s="80"/>
      <c r="J213" s="80"/>
      <c r="K213" s="71"/>
      <c r="L213" s="118"/>
      <c r="M213" s="118"/>
    </row>
    <row r="214" spans="2:13" ht="14.1" customHeight="1" thickBot="1" x14ac:dyDescent="0.3">
      <c r="B214" s="76"/>
      <c r="C214" s="77"/>
      <c r="D214" s="77"/>
      <c r="E214" s="77"/>
      <c r="F214" s="77"/>
      <c r="G214" s="104"/>
      <c r="H214" s="77"/>
      <c r="I214" s="77"/>
      <c r="J214" s="154"/>
      <c r="K214" s="78"/>
      <c r="L214" s="118"/>
      <c r="M214" s="118"/>
    </row>
    <row r="215" spans="2:13" ht="14.1" customHeight="1" thickTop="1" x14ac:dyDescent="0.25">
      <c r="B215" s="118"/>
      <c r="C215" s="118"/>
      <c r="D215" s="118"/>
      <c r="E215" s="118"/>
      <c r="F215" s="118"/>
      <c r="G215" s="156"/>
      <c r="H215" s="118"/>
      <c r="I215" s="118"/>
      <c r="J215" s="118"/>
      <c r="K215" s="118"/>
      <c r="L215" s="118"/>
      <c r="M215" s="118"/>
    </row>
    <row r="216" spans="2:13" ht="14.1" customHeight="1" x14ac:dyDescent="0.25">
      <c r="B216" s="118"/>
      <c r="C216" s="118"/>
      <c r="D216" s="118"/>
      <c r="E216" s="118"/>
      <c r="F216" s="118"/>
      <c r="G216" s="156"/>
      <c r="H216" s="118"/>
      <c r="I216" s="118"/>
      <c r="J216" s="118"/>
      <c r="K216" s="118"/>
      <c r="L216" s="118"/>
      <c r="M216" s="118"/>
    </row>
    <row r="217" spans="2:13" ht="14.1" customHeight="1" x14ac:dyDescent="0.25">
      <c r="B217" s="118"/>
      <c r="C217" s="118"/>
      <c r="D217" s="118"/>
      <c r="E217" s="118"/>
      <c r="F217" s="118"/>
      <c r="G217" s="156"/>
      <c r="H217" s="118"/>
      <c r="I217" s="118"/>
      <c r="J217" s="118"/>
      <c r="K217" s="118"/>
      <c r="L217" s="118"/>
      <c r="M217" s="118"/>
    </row>
    <row r="218" spans="2:13" ht="14.1" customHeight="1" x14ac:dyDescent="0.25">
      <c r="B218" s="118"/>
      <c r="C218" s="118"/>
      <c r="D218" s="118"/>
      <c r="E218" s="118"/>
      <c r="F218" s="118"/>
      <c r="G218" s="156"/>
      <c r="H218" s="118"/>
      <c r="I218" s="118"/>
      <c r="J218" s="118"/>
      <c r="K218" s="118"/>
      <c r="L218" s="118"/>
      <c r="M218" s="118"/>
    </row>
    <row r="219" spans="2:13" ht="14.1" customHeight="1" x14ac:dyDescent="0.25">
      <c r="B219" s="118"/>
      <c r="C219" s="118"/>
      <c r="D219" s="118"/>
      <c r="E219" s="118"/>
      <c r="F219" s="118"/>
      <c r="G219" s="156"/>
      <c r="H219" s="118"/>
      <c r="I219" s="118"/>
      <c r="J219" s="118"/>
      <c r="K219" s="118"/>
      <c r="L219" s="118"/>
      <c r="M219" s="118"/>
    </row>
    <row r="220" spans="2:13" ht="14.1" customHeight="1" x14ac:dyDescent="0.25">
      <c r="B220" s="118"/>
      <c r="C220" s="118"/>
      <c r="D220" s="118"/>
      <c r="E220" s="118"/>
      <c r="F220" s="118"/>
      <c r="G220" s="156"/>
      <c r="H220" s="118"/>
      <c r="I220" s="118"/>
      <c r="J220" s="118"/>
      <c r="K220" s="118"/>
      <c r="L220" s="118"/>
      <c r="M220" s="118"/>
    </row>
    <row r="221" spans="2:13" ht="14.1" customHeight="1" x14ac:dyDescent="0.25">
      <c r="B221" s="118"/>
      <c r="C221" s="118"/>
      <c r="D221" s="118"/>
      <c r="E221" s="118"/>
      <c r="F221" s="118"/>
      <c r="G221" s="156"/>
      <c r="H221" s="118"/>
      <c r="I221" s="118"/>
      <c r="J221" s="118"/>
      <c r="K221" s="118"/>
      <c r="L221" s="118"/>
      <c r="M221" s="118"/>
    </row>
    <row r="222" spans="2:13" s="79" customFormat="1" ht="17.100000000000001" customHeight="1" thickBot="1" x14ac:dyDescent="0.3">
      <c r="B222" s="81"/>
      <c r="C222" s="93" t="s">
        <v>86</v>
      </c>
      <c r="D222" s="81"/>
      <c r="E222" s="81"/>
      <c r="F222" s="81"/>
      <c r="G222" s="81"/>
      <c r="H222" s="81"/>
      <c r="I222" s="81"/>
      <c r="J222" s="81"/>
    </row>
    <row r="223" spans="2:13" ht="17.100000000000001" customHeight="1" thickTop="1" x14ac:dyDescent="0.25">
      <c r="B223" s="412" t="s">
        <v>1</v>
      </c>
      <c r="C223" s="413"/>
      <c r="D223" s="413"/>
      <c r="E223" s="413"/>
      <c r="F223" s="413"/>
      <c r="G223" s="413"/>
      <c r="H223" s="413"/>
      <c r="I223" s="413"/>
      <c r="J223" s="413"/>
      <c r="K223" s="414"/>
      <c r="L223" s="190"/>
      <c r="M223" s="190"/>
    </row>
    <row r="224" spans="2:13" ht="6" customHeight="1" thickBot="1" x14ac:dyDescent="0.3">
      <c r="B224" s="82"/>
      <c r="C224" s="80"/>
      <c r="D224" s="80"/>
      <c r="E224" s="80"/>
      <c r="F224" s="80"/>
      <c r="G224" s="80"/>
      <c r="H224" s="80"/>
      <c r="I224" s="80"/>
      <c r="J224" s="80"/>
      <c r="K224" s="120"/>
      <c r="L224" s="118"/>
      <c r="M224" s="118"/>
    </row>
    <row r="225" spans="2:13" s="3" customFormat="1" ht="14.1" customHeight="1" thickBot="1" x14ac:dyDescent="0.3">
      <c r="B225" s="142"/>
      <c r="C225" s="407" t="s">
        <v>2</v>
      </c>
      <c r="D225" s="408"/>
      <c r="E225"/>
      <c r="F225"/>
      <c r="G225" s="143"/>
      <c r="H225" s="143"/>
      <c r="I225" s="143"/>
      <c r="J225" s="143"/>
      <c r="K225" s="116"/>
      <c r="L225" s="4"/>
      <c r="M225" s="4"/>
    </row>
    <row r="226" spans="2:13" ht="16.5" customHeight="1" x14ac:dyDescent="0.25">
      <c r="B226" s="145"/>
      <c r="C226" s="268" t="s">
        <v>71</v>
      </c>
      <c r="D226" s="269">
        <v>5148</v>
      </c>
      <c r="E226" s="289"/>
      <c r="F226" s="238"/>
      <c r="G226" s="160"/>
      <c r="H226" s="160"/>
      <c r="I226" s="160"/>
      <c r="J226" s="160"/>
      <c r="K226" s="120"/>
      <c r="L226" s="118"/>
      <c r="M226" s="118"/>
    </row>
    <row r="227" spans="2:13" ht="16.5" customHeight="1" x14ac:dyDescent="0.25">
      <c r="B227" s="145"/>
      <c r="C227" s="271" t="s">
        <v>44</v>
      </c>
      <c r="D227" s="272">
        <v>3465</v>
      </c>
      <c r="E227" s="289"/>
      <c r="F227" s="238"/>
      <c r="G227" s="105"/>
      <c r="H227" s="160"/>
      <c r="I227" s="160"/>
      <c r="J227" s="160"/>
      <c r="K227" s="120"/>
      <c r="L227" s="118"/>
      <c r="M227" s="118"/>
    </row>
    <row r="228" spans="2:13" ht="14.1" customHeight="1" thickBot="1" x14ac:dyDescent="0.3">
      <c r="B228" s="145"/>
      <c r="C228" s="271" t="s">
        <v>28</v>
      </c>
      <c r="D228" s="272">
        <v>123</v>
      </c>
      <c r="E228" s="289"/>
      <c r="F228" s="238"/>
      <c r="G228" s="105"/>
      <c r="H228" s="160"/>
      <c r="I228" s="160"/>
      <c r="J228" s="160"/>
      <c r="K228" s="120"/>
      <c r="L228" s="118"/>
      <c r="M228" s="118"/>
    </row>
    <row r="229" spans="2:13" ht="14.1" customHeight="1" thickBot="1" x14ac:dyDescent="0.3">
      <c r="B229" s="145"/>
      <c r="C229" s="274" t="s">
        <v>31</v>
      </c>
      <c r="D229" s="275">
        <f>SUM(D226:D228)</f>
        <v>8736</v>
      </c>
      <c r="E229" s="289"/>
      <c r="F229"/>
      <c r="G229" s="88"/>
      <c r="H229" s="160"/>
      <c r="I229" s="160"/>
      <c r="J229" s="160"/>
      <c r="K229" s="120"/>
      <c r="L229" s="118"/>
      <c r="M229" s="118"/>
    </row>
    <row r="230" spans="2:13" ht="13.5" customHeight="1" thickBot="1" x14ac:dyDescent="0.3">
      <c r="B230" s="82"/>
      <c r="C230" s="290" t="s">
        <v>107</v>
      </c>
      <c r="D230" s="282"/>
      <c r="E230" s="282"/>
      <c r="F230" s="83"/>
      <c r="G230" s="84"/>
      <c r="H230" s="80"/>
      <c r="I230" s="80"/>
      <c r="J230" s="80"/>
      <c r="K230" s="120"/>
      <c r="L230" s="118"/>
      <c r="M230" s="118"/>
    </row>
    <row r="231" spans="2:13" ht="6" customHeight="1" thickBot="1" x14ac:dyDescent="0.3">
      <c r="B231" s="82"/>
      <c r="C231" s="393"/>
      <c r="D231" s="84"/>
      <c r="E231" s="84"/>
      <c r="F231" s="80"/>
      <c r="G231" s="80"/>
      <c r="H231" s="80"/>
      <c r="I231" s="80"/>
      <c r="J231" s="80"/>
      <c r="K231" s="120"/>
      <c r="L231" s="118"/>
      <c r="M231" s="118"/>
    </row>
    <row r="232" spans="2:13" ht="17.100000000000001" customHeight="1" x14ac:dyDescent="0.25">
      <c r="B232" s="409" t="s">
        <v>8</v>
      </c>
      <c r="C232" s="410"/>
      <c r="D232" s="410"/>
      <c r="E232" s="410"/>
      <c r="F232" s="410"/>
      <c r="G232" s="410"/>
      <c r="H232" s="410"/>
      <c r="I232" s="410"/>
      <c r="J232" s="410"/>
      <c r="K232" s="411"/>
      <c r="L232" s="190"/>
      <c r="M232" s="190"/>
    </row>
    <row r="233" spans="2:13" ht="6" customHeight="1" thickBot="1" x14ac:dyDescent="0.3">
      <c r="B233" s="85"/>
      <c r="C233" s="86"/>
      <c r="D233" s="86"/>
      <c r="E233" s="86"/>
      <c r="F233" s="86"/>
      <c r="G233" s="86"/>
      <c r="H233" s="86"/>
      <c r="I233" s="86"/>
      <c r="J233" s="86"/>
      <c r="K233" s="87"/>
      <c r="L233" s="86"/>
      <c r="M233" s="86"/>
    </row>
    <row r="234" spans="2:13" ht="62.25" customHeight="1" thickBot="1" x14ac:dyDescent="0.3">
      <c r="B234" s="82"/>
      <c r="C234" s="382" t="s">
        <v>87</v>
      </c>
      <c r="D234" s="383" t="s">
        <v>88</v>
      </c>
      <c r="E234" s="384" t="str">
        <f>E207</f>
        <v>LANDET KVANTUM UKE 25</v>
      </c>
      <c r="F234" s="384" t="str">
        <f>F207</f>
        <v>LANDET KVANTUM T.O.M UKE 25</v>
      </c>
      <c r="G234" s="384" t="s">
        <v>62</v>
      </c>
      <c r="H234" s="385" t="str">
        <f>H207</f>
        <v>LANDET KVANTUM T.O.M. UKE 25 2019</v>
      </c>
      <c r="J234" s="80"/>
      <c r="K234" s="120"/>
      <c r="L234" s="118"/>
      <c r="M234" s="118"/>
    </row>
    <row r="235" spans="2:13" s="97" customFormat="1" ht="14.1" customHeight="1" thickBot="1" x14ac:dyDescent="0.3">
      <c r="B235" s="161"/>
      <c r="C235" s="111" t="s">
        <v>89</v>
      </c>
      <c r="D235" s="436">
        <v>1900</v>
      </c>
      <c r="E235" s="386">
        <f>SUM(E236:E237)</f>
        <v>0</v>
      </c>
      <c r="F235" s="386">
        <f>SUM(F236:F237)</f>
        <v>1914.28793</v>
      </c>
      <c r="G235" s="436">
        <f>D235-F235</f>
        <v>-14.28792999999996</v>
      </c>
      <c r="H235" s="386">
        <f>SUM(H236:H237)</f>
        <v>1595.15535</v>
      </c>
      <c r="J235" s="162"/>
      <c r="K235" s="96"/>
      <c r="L235" s="100"/>
      <c r="M235" s="100"/>
    </row>
    <row r="236" spans="2:13" s="97" customFormat="1" ht="14.1" customHeight="1" thickBot="1" x14ac:dyDescent="0.3">
      <c r="B236" s="161"/>
      <c r="C236" s="387" t="s">
        <v>78</v>
      </c>
      <c r="D236" s="437"/>
      <c r="E236" s="388"/>
      <c r="F236" s="388">
        <v>1555.61869</v>
      </c>
      <c r="G236" s="437"/>
      <c r="H236" s="388">
        <v>1221.97955</v>
      </c>
      <c r="J236" s="162"/>
      <c r="K236" s="96"/>
      <c r="L236" s="100"/>
      <c r="M236" s="100"/>
    </row>
    <row r="237" spans="2:13" s="97" customFormat="1" ht="14.1" customHeight="1" thickBot="1" x14ac:dyDescent="0.3">
      <c r="B237" s="161"/>
      <c r="C237" s="387" t="s">
        <v>79</v>
      </c>
      <c r="D237" s="438"/>
      <c r="E237" s="389"/>
      <c r="F237" s="389">
        <v>358.66924</v>
      </c>
      <c r="G237" s="438"/>
      <c r="H237" s="389">
        <v>373.17579999999998</v>
      </c>
      <c r="J237" s="162"/>
      <c r="K237" s="96"/>
      <c r="L237" s="100"/>
      <c r="M237" s="100"/>
    </row>
    <row r="238" spans="2:13" s="97" customFormat="1" ht="14.1" customHeight="1" thickBot="1" x14ac:dyDescent="0.3">
      <c r="B238" s="161"/>
      <c r="C238" s="111" t="s">
        <v>90</v>
      </c>
      <c r="D238" s="436">
        <v>1624</v>
      </c>
      <c r="E238" s="386">
        <f>SUM(E239:E240)</f>
        <v>97.026420000000002</v>
      </c>
      <c r="F238" s="386">
        <f>SUM(F239:F240)</f>
        <v>621.41876999999999</v>
      </c>
      <c r="G238" s="436">
        <f>D238-F238</f>
        <v>1002.58123</v>
      </c>
      <c r="H238" s="386">
        <f>SUM(H239:H240)</f>
        <v>404.73500000000001</v>
      </c>
      <c r="J238" s="162"/>
      <c r="K238" s="96"/>
      <c r="L238" s="100"/>
      <c r="M238" s="100"/>
    </row>
    <row r="239" spans="2:13" s="97" customFormat="1" ht="14.1" customHeight="1" thickBot="1" x14ac:dyDescent="0.3">
      <c r="B239" s="161"/>
      <c r="C239" s="387" t="s">
        <v>78</v>
      </c>
      <c r="D239" s="437"/>
      <c r="E239" s="388">
        <v>75.779920000000004</v>
      </c>
      <c r="F239" s="388">
        <v>479.67171999999999</v>
      </c>
      <c r="G239" s="437"/>
      <c r="H239" s="388">
        <v>290.43799999999999</v>
      </c>
      <c r="J239" s="162"/>
      <c r="K239" s="96"/>
      <c r="L239" s="100"/>
      <c r="M239" s="100"/>
    </row>
    <row r="240" spans="2:13" s="97" customFormat="1" ht="14.1" customHeight="1" thickBot="1" x14ac:dyDescent="0.3">
      <c r="B240" s="161"/>
      <c r="C240" s="387" t="s">
        <v>79</v>
      </c>
      <c r="D240" s="438"/>
      <c r="E240" s="389">
        <v>21.246500000000001</v>
      </c>
      <c r="F240" s="389">
        <v>141.74705</v>
      </c>
      <c r="G240" s="438"/>
      <c r="H240" s="389">
        <v>114.297</v>
      </c>
      <c r="J240" s="162"/>
      <c r="K240" s="96"/>
      <c r="L240" s="100"/>
      <c r="M240" s="100"/>
    </row>
    <row r="241" spans="2:13" s="97" customFormat="1" ht="14.1" customHeight="1" thickBot="1" x14ac:dyDescent="0.3">
      <c r="B241" s="161"/>
      <c r="C241" s="111" t="s">
        <v>91</v>
      </c>
      <c r="D241" s="436">
        <v>1624</v>
      </c>
      <c r="E241" s="386">
        <f>SUM(E242:E243)</f>
        <v>0</v>
      </c>
      <c r="F241" s="386">
        <f>SUM(F242:F243)</f>
        <v>0</v>
      </c>
      <c r="G241" s="436">
        <f>D241-F241</f>
        <v>1624</v>
      </c>
      <c r="H241" s="386">
        <f>SUM(H242:H243)</f>
        <v>0</v>
      </c>
      <c r="J241" s="162"/>
      <c r="K241" s="96"/>
      <c r="L241" s="100"/>
      <c r="M241" s="100"/>
    </row>
    <row r="242" spans="2:13" s="97" customFormat="1" ht="14.1" customHeight="1" thickBot="1" x14ac:dyDescent="0.3">
      <c r="B242" s="161"/>
      <c r="C242" s="387" t="s">
        <v>78</v>
      </c>
      <c r="D242" s="437"/>
      <c r="E242" s="388"/>
      <c r="F242" s="388"/>
      <c r="G242" s="437"/>
      <c r="H242" s="388"/>
      <c r="J242" s="162"/>
      <c r="K242" s="96"/>
      <c r="L242" s="100"/>
      <c r="M242" s="100"/>
    </row>
    <row r="243" spans="2:13" s="97" customFormat="1" ht="14.1" customHeight="1" thickBot="1" x14ac:dyDescent="0.3">
      <c r="B243" s="161"/>
      <c r="C243" s="387" t="s">
        <v>79</v>
      </c>
      <c r="D243" s="438"/>
      <c r="E243" s="389"/>
      <c r="F243" s="389"/>
      <c r="G243" s="438"/>
      <c r="H243" s="389"/>
      <c r="J243" s="162"/>
      <c r="K243" s="96"/>
      <c r="L243" s="100"/>
      <c r="M243" s="100"/>
    </row>
    <row r="244" spans="2:13" s="97" customFormat="1" ht="14.1" customHeight="1" thickBot="1" x14ac:dyDescent="0.3">
      <c r="B244" s="89"/>
      <c r="C244" s="109" t="s">
        <v>56</v>
      </c>
      <c r="D244" s="390"/>
      <c r="E244" s="220"/>
      <c r="F244" s="220"/>
      <c r="G244" s="391"/>
      <c r="H244" s="220"/>
      <c r="J244" s="90"/>
      <c r="K244" s="91"/>
      <c r="L244" s="193"/>
      <c r="M244" s="193"/>
    </row>
    <row r="245" spans="2:13" ht="16.5" thickBot="1" x14ac:dyDescent="0.3">
      <c r="B245" s="82"/>
      <c r="C245" s="112" t="s">
        <v>52</v>
      </c>
      <c r="D245" s="392">
        <f>SUM(D235:D244)</f>
        <v>5148</v>
      </c>
      <c r="E245" s="185">
        <f>E235+E238+E241+E244</f>
        <v>97.026420000000002</v>
      </c>
      <c r="F245" s="185">
        <f>F235+F238+F241+F244</f>
        <v>2535.7066999999997</v>
      </c>
      <c r="G245" s="392">
        <f>SUM(G235:G244)</f>
        <v>2612.2933000000003</v>
      </c>
      <c r="H245" s="185">
        <f>H235+H238+H241+H244</f>
        <v>1999.8903500000001</v>
      </c>
      <c r="J245" s="80"/>
      <c r="K245" s="120"/>
      <c r="L245" s="118"/>
      <c r="M245" s="118"/>
    </row>
    <row r="246" spans="2:13" s="70" customFormat="1" ht="9" customHeight="1" x14ac:dyDescent="0.25">
      <c r="B246" s="82"/>
      <c r="C246" s="65"/>
      <c r="D246" s="98"/>
      <c r="E246" s="98"/>
      <c r="F246" s="98"/>
      <c r="G246" s="98"/>
      <c r="H246" s="80"/>
      <c r="I246" s="80"/>
      <c r="J246" s="80"/>
      <c r="K246" s="120"/>
      <c r="L246" s="118"/>
      <c r="M246" s="118"/>
    </row>
    <row r="247" spans="2:13" ht="14.1" customHeight="1" thickBot="1" x14ac:dyDescent="0.3">
      <c r="B247" s="153"/>
      <c r="C247" s="154"/>
      <c r="D247" s="154"/>
      <c r="E247" s="154"/>
      <c r="F247" s="154"/>
      <c r="G247" s="104"/>
      <c r="H247" s="104"/>
      <c r="I247" s="154"/>
      <c r="J247" s="154"/>
      <c r="K247" s="155"/>
      <c r="L247" s="118"/>
      <c r="M247" s="118"/>
    </row>
    <row r="248" spans="2:13" ht="20.25" customHeight="1" thickTop="1" x14ac:dyDescent="0.25">
      <c r="B248" s="70"/>
      <c r="C248" s="70"/>
      <c r="D248" s="70"/>
      <c r="E248" s="70"/>
      <c r="F248" s="70"/>
      <c r="G248" s="70"/>
      <c r="H248" s="70"/>
      <c r="K248" s="70"/>
    </row>
    <row r="249" spans="2:13" ht="20.25" customHeight="1" x14ac:dyDescent="0.25"/>
    <row r="250" spans="2:13" ht="14.1" hidden="1" customHeight="1" x14ac:dyDescent="0.25"/>
    <row r="251" spans="2:13" ht="14.1" hidden="1" customHeight="1" x14ac:dyDescent="0.25"/>
    <row r="252" spans="2:13" ht="14.1" hidden="1" customHeight="1" x14ac:dyDescent="0.25">
      <c r="G252" s="64"/>
    </row>
    <row r="253" spans="2:13" ht="14.1" hidden="1" customHeight="1" x14ac:dyDescent="0.25">
      <c r="F253" s="64"/>
    </row>
    <row r="254" spans="2:13" ht="14.1" hidden="1" customHeight="1" x14ac:dyDescent="0.25"/>
    <row r="255" spans="2:13" ht="14.1" hidden="1" customHeight="1" x14ac:dyDescent="0.25"/>
    <row r="256" spans="2:13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4.1" hidden="1" customHeight="1" x14ac:dyDescent="0.25"/>
    <row r="326" ht="14.1" hidden="1" customHeight="1" x14ac:dyDescent="0.25"/>
    <row r="327" ht="14.1" hidden="1" customHeight="1" x14ac:dyDescent="0.25"/>
    <row r="328" ht="14.1" hidden="1" customHeight="1" x14ac:dyDescent="0.25"/>
    <row r="329" ht="14.1" hidden="1" customHeight="1" x14ac:dyDescent="0.25"/>
    <row r="330" ht="14.1" hidden="1" customHeight="1" x14ac:dyDescent="0.25"/>
    <row r="331" ht="14.1" hidden="1" customHeight="1" x14ac:dyDescent="0.25"/>
    <row r="332" ht="14.1" hidden="1" customHeight="1" x14ac:dyDescent="0.25"/>
    <row r="333" ht="14.1" hidden="1" customHeight="1" x14ac:dyDescent="0.25"/>
    <row r="334" ht="14.1" hidden="1" customHeight="1" x14ac:dyDescent="0.25"/>
    <row r="335" ht="14.1" hidden="1" customHeight="1" x14ac:dyDescent="0.25"/>
    <row r="336" ht="14.1" hidden="1" customHeight="1" x14ac:dyDescent="0.25"/>
    <row r="337" ht="14.1" hidden="1" customHeight="1" x14ac:dyDescent="0.25"/>
    <row r="338" ht="14.1" hidden="1" customHeight="1" x14ac:dyDescent="0.25"/>
    <row r="339" ht="14.1" hidden="1" customHeight="1" x14ac:dyDescent="0.25"/>
    <row r="340" ht="14.1" hidden="1" customHeight="1" x14ac:dyDescent="0.25"/>
    <row r="341" ht="14.1" hidden="1" customHeight="1" x14ac:dyDescent="0.25"/>
    <row r="342" ht="14.1" hidden="1" customHeight="1" x14ac:dyDescent="0.25"/>
    <row r="343" ht="14.1" hidden="1" customHeight="1" x14ac:dyDescent="0.25"/>
    <row r="344" ht="14.1" hidden="1" customHeight="1" x14ac:dyDescent="0.25"/>
    <row r="345" ht="14.1" hidden="1" customHeight="1" x14ac:dyDescent="0.25"/>
    <row r="346" ht="14.1" hidden="1" customHeight="1" x14ac:dyDescent="0.25"/>
    <row r="347" ht="14.1" hidden="1" customHeight="1" x14ac:dyDescent="0.25"/>
    <row r="348" ht="14.1" hidden="1" customHeight="1" x14ac:dyDescent="0.25"/>
    <row r="349" ht="14.1" hidden="1" customHeight="1" x14ac:dyDescent="0.25"/>
    <row r="350" ht="14.1" hidden="1" customHeight="1" x14ac:dyDescent="0.25"/>
    <row r="351" ht="14.1" hidden="1" customHeight="1" x14ac:dyDescent="0.25"/>
    <row r="352" ht="14.1" hidden="1" customHeight="1" x14ac:dyDescent="0.25"/>
    <row r="353" ht="14.1" hidden="1" customHeight="1" x14ac:dyDescent="0.25"/>
    <row r="354" ht="14.1" hidden="1" customHeight="1" x14ac:dyDescent="0.25"/>
    <row r="355" ht="14.1" hidden="1" customHeight="1" x14ac:dyDescent="0.25"/>
    <row r="356" ht="14.1" hidden="1" customHeight="1" x14ac:dyDescent="0.25"/>
    <row r="357" ht="15" hidden="1" customHeight="1" x14ac:dyDescent="0.25"/>
    <row r="358" ht="15" hidden="1" customHeight="1" x14ac:dyDescent="0.25"/>
    <row r="359" ht="15" hidden="1" customHeight="1" x14ac:dyDescent="0.25"/>
    <row r="360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41">
    <mergeCell ref="G238:G240"/>
    <mergeCell ref="G241:G243"/>
    <mergeCell ref="D238:D240"/>
    <mergeCell ref="D241:D243"/>
    <mergeCell ref="B223:K223"/>
    <mergeCell ref="C225:D225"/>
    <mergeCell ref="B232:K232"/>
    <mergeCell ref="D235:D237"/>
    <mergeCell ref="G235:G237"/>
    <mergeCell ref="B2:K2"/>
    <mergeCell ref="B7:K7"/>
    <mergeCell ref="C9:D9"/>
    <mergeCell ref="E9:F9"/>
    <mergeCell ref="G9:H9"/>
    <mergeCell ref="B47:K47"/>
    <mergeCell ref="B106:K106"/>
    <mergeCell ref="B17:K17"/>
    <mergeCell ref="B72:K72"/>
    <mergeCell ref="C74:D74"/>
    <mergeCell ref="E74:F74"/>
    <mergeCell ref="G74:H74"/>
    <mergeCell ref="B82:K82"/>
    <mergeCell ref="B55:K55"/>
    <mergeCell ref="C80:H81"/>
    <mergeCell ref="C67:G67"/>
    <mergeCell ref="C148:D148"/>
    <mergeCell ref="B205:K205"/>
    <mergeCell ref="C197:D197"/>
    <mergeCell ref="B195:K195"/>
    <mergeCell ref="C49:D49"/>
    <mergeCell ref="C166:D166"/>
    <mergeCell ref="E166:F166"/>
    <mergeCell ref="G166:H166"/>
    <mergeCell ref="B175:K175"/>
    <mergeCell ref="C108:D108"/>
    <mergeCell ref="E108:F108"/>
    <mergeCell ref="G108:H108"/>
    <mergeCell ref="B116:K116"/>
    <mergeCell ref="B164:K164"/>
    <mergeCell ref="D57:D58"/>
    <mergeCell ref="G57:G58"/>
  </mergeCells>
  <pageMargins left="0.23622047244094491" right="0.23622047244094491" top="0.74803149606299213" bottom="0.74803149606299213" header="0.31496062992125984" footer="0.31496062992125984"/>
  <pageSetup paperSize="9" scale="64" fitToHeight="0" orientation="portrait" r:id="rId2"/>
  <headerFooter alignWithMargins="0">
    <oddHeader xml:space="preserve">&amp;LForeløpig statistikk&amp;C&amp;"-,Fet"&amp;12Pr. uke 25
&amp;"-,Normal"&amp;11(iht. motatte landings- og sluttsedler fra fiskesalgslagene; alle tallstørrelser i hele tonn)&amp;R23.06.2020
</oddHeader>
    <oddFooter>&amp;LFiskeridirektoratet&amp;CReguleringsseksjonen&amp;RKjetil Gramstad</oddFooter>
  </headerFooter>
  <rowBreaks count="2" manualBreakCount="2">
    <brk id="68" max="16383" man="1"/>
    <brk id="144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UKE_25_2020</vt:lpstr>
    </vt:vector>
  </TitlesOfParts>
  <Company>Fiskeridirektoratet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Borgny Brørvik</cp:lastModifiedBy>
  <cp:lastPrinted>2020-05-11T08:53:25Z</cp:lastPrinted>
  <dcterms:created xsi:type="dcterms:W3CDTF">2011-07-06T12:13:20Z</dcterms:created>
  <dcterms:modified xsi:type="dcterms:W3CDTF">2020-06-23T07:26:26Z</dcterms:modified>
</cp:coreProperties>
</file>