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8800" windowHeight="14820" tabRatio="413"/>
  </bookViews>
  <sheets>
    <sheet name="UKE_6_2018" sheetId="1" r:id="rId1"/>
  </sheets>
  <definedNames>
    <definedName name="Z_14D440E4_F18A_4F78_9989_38C1B133222D_.wvu.Cols" localSheetId="0" hidden="1">UKE_6_2018!#REF!</definedName>
    <definedName name="Z_14D440E4_F18A_4F78_9989_38C1B133222D_.wvu.PrintArea" localSheetId="0" hidden="1">UKE_6_2018!$B$1:$M$217</definedName>
    <definedName name="Z_14D440E4_F18A_4F78_9989_38C1B133222D_.wvu.Rows" localSheetId="0" hidden="1">UKE_6_2018!$329:$1048576,UKE_6_2018!$218:$328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E33" i="1"/>
  <c r="G211" i="1" l="1"/>
  <c r="G212" i="1"/>
  <c r="G213" i="1"/>
  <c r="G210" i="1"/>
  <c r="F116" i="1" l="1"/>
  <c r="D93" i="1" l="1"/>
  <c r="D92" i="1"/>
  <c r="D42" i="1"/>
  <c r="D26" i="1"/>
  <c r="D27" i="1"/>
  <c r="H40" i="1"/>
  <c r="G61" i="1" l="1"/>
  <c r="G59" i="1"/>
  <c r="D133" i="1" l="1"/>
  <c r="D127" i="1"/>
  <c r="D128" i="1"/>
  <c r="D129" i="1"/>
  <c r="D68" i="1" l="1"/>
  <c r="G190" i="1" l="1"/>
  <c r="G186" i="1"/>
  <c r="G185" i="1"/>
  <c r="G184" i="1"/>
  <c r="G183" i="1"/>
  <c r="G182" i="1"/>
  <c r="G140" i="1" l="1"/>
  <c r="G139" i="1"/>
  <c r="G138" i="1"/>
  <c r="G137" i="1"/>
  <c r="G136" i="1"/>
  <c r="G134" i="1"/>
  <c r="G130" i="1"/>
  <c r="G131" i="1"/>
  <c r="G132" i="1"/>
  <c r="G129" i="1"/>
  <c r="G126" i="1"/>
  <c r="G125" i="1"/>
  <c r="G124" i="1"/>
  <c r="G123" i="1"/>
  <c r="G100" i="1"/>
  <c r="G98" i="1"/>
  <c r="G97" i="1"/>
  <c r="G96" i="1"/>
  <c r="G93" i="1"/>
  <c r="G94" i="1"/>
  <c r="G95" i="1"/>
  <c r="G92" i="1"/>
  <c r="G89" i="1"/>
  <c r="G88" i="1"/>
  <c r="H37" i="1"/>
  <c r="H36" i="1"/>
  <c r="H35" i="1"/>
  <c r="H33" i="1"/>
  <c r="H31" i="1"/>
  <c r="H27" i="1"/>
  <c r="H28" i="1"/>
  <c r="H29" i="1"/>
  <c r="H26" i="1"/>
  <c r="H23" i="1"/>
  <c r="H22" i="1"/>
  <c r="H39" i="1"/>
  <c r="D32" i="1"/>
  <c r="H21" i="1" l="1"/>
  <c r="G128" i="1"/>
  <c r="G122" i="1"/>
  <c r="H14" i="1" l="1"/>
  <c r="F14" i="1"/>
  <c r="D14" i="1"/>
  <c r="G99" i="1" l="1"/>
  <c r="H187" i="1" l="1"/>
  <c r="F34" i="1" l="1"/>
  <c r="H34" i="1" s="1"/>
  <c r="E135" i="1" l="1"/>
  <c r="E25" i="1" l="1"/>
  <c r="E128" i="1" l="1"/>
  <c r="E127" i="1" s="1"/>
  <c r="I32" i="1" l="1"/>
  <c r="F30" i="1" l="1"/>
  <c r="H30" i="1" s="1"/>
  <c r="H62" i="1" l="1"/>
  <c r="E181" i="1" l="1"/>
  <c r="F181" i="1"/>
  <c r="H135" i="1" l="1"/>
  <c r="H122" i="1"/>
  <c r="H128" i="1"/>
  <c r="H127" i="1" s="1"/>
  <c r="G42" i="1"/>
  <c r="F32" i="1"/>
  <c r="H141" i="1" l="1"/>
  <c r="H181" i="1"/>
  <c r="H68" i="1"/>
  <c r="E32" i="1"/>
  <c r="E24" i="1" s="1"/>
  <c r="H32" i="1" l="1"/>
  <c r="H25" i="1"/>
  <c r="G91" i="1"/>
  <c r="G90" i="1" s="1"/>
  <c r="H24" i="1" l="1"/>
  <c r="E187" i="1" l="1"/>
  <c r="E192" i="1" s="1"/>
  <c r="F187" i="1"/>
  <c r="G187" i="1" s="1"/>
  <c r="H192" i="1"/>
  <c r="F135" i="1"/>
  <c r="G135" i="1" s="1"/>
  <c r="D214" i="1" l="1"/>
  <c r="F164" i="1" l="1"/>
  <c r="E164" i="1"/>
  <c r="D164" i="1"/>
  <c r="G163" i="1"/>
  <c r="G162" i="1"/>
  <c r="G161" i="1"/>
  <c r="G133" i="1"/>
  <c r="G127" i="1" s="1"/>
  <c r="F128" i="1"/>
  <c r="F122" i="1"/>
  <c r="E122" i="1"/>
  <c r="E141" i="1" s="1"/>
  <c r="D122" i="1"/>
  <c r="H116" i="1"/>
  <c r="D116" i="1"/>
  <c r="G66" i="1"/>
  <c r="F62" i="1"/>
  <c r="F68" i="1" s="1"/>
  <c r="G68" i="1" s="1"/>
  <c r="E62" i="1"/>
  <c r="E68" i="1" s="1"/>
  <c r="D55" i="1"/>
  <c r="D141" i="1" l="1"/>
  <c r="F127" i="1"/>
  <c r="G164" i="1"/>
  <c r="G62" i="1"/>
  <c r="F141" i="1" l="1"/>
  <c r="G141" i="1" s="1"/>
  <c r="H91" i="1"/>
  <c r="H90" i="1" s="1"/>
  <c r="F91" i="1"/>
  <c r="F90" i="1" s="1"/>
  <c r="E91" i="1"/>
  <c r="E90" i="1" s="1"/>
  <c r="D91" i="1"/>
  <c r="D90" i="1" s="1"/>
  <c r="D101" i="1" s="1"/>
  <c r="G87" i="1"/>
  <c r="H87" i="1"/>
  <c r="F87" i="1"/>
  <c r="E87" i="1"/>
  <c r="D87" i="1"/>
  <c r="E86" i="1"/>
  <c r="F86" i="1"/>
  <c r="G86" i="1"/>
  <c r="H86" i="1"/>
  <c r="H80" i="1"/>
  <c r="F80" i="1"/>
  <c r="D80" i="1"/>
  <c r="H41" i="1"/>
  <c r="H38" i="1"/>
  <c r="D25" i="1"/>
  <c r="I25" i="1"/>
  <c r="F25" i="1"/>
  <c r="F24" i="1" s="1"/>
  <c r="I21" i="1"/>
  <c r="F21" i="1"/>
  <c r="E21" i="1"/>
  <c r="D21" i="1"/>
  <c r="H42" i="1" l="1"/>
  <c r="D24" i="1"/>
  <c r="E42" i="1"/>
  <c r="H101" i="1"/>
  <c r="F42" i="1"/>
  <c r="G101" i="1"/>
  <c r="F101" i="1"/>
  <c r="E101" i="1"/>
  <c r="I24" i="1"/>
  <c r="I42" i="1" s="1"/>
  <c r="F214" i="1" l="1"/>
  <c r="E214" i="1" l="1"/>
  <c r="F192" i="1" l="1"/>
  <c r="D181" i="1"/>
  <c r="D155" i="1" l="1"/>
  <c r="H214" i="1" l="1"/>
  <c r="H164" i="1" l="1"/>
  <c r="G214" i="1" l="1"/>
  <c r="H209" i="1"/>
  <c r="G209" i="1"/>
  <c r="F209" i="1"/>
  <c r="E209" i="1"/>
  <c r="D203" i="1"/>
  <c r="G191" i="1"/>
  <c r="D192" i="1"/>
  <c r="H180" i="1"/>
  <c r="G180" i="1"/>
  <c r="F180" i="1"/>
  <c r="E180" i="1"/>
  <c r="H174" i="1"/>
  <c r="F174" i="1"/>
  <c r="D174" i="1"/>
  <c r="H160" i="1"/>
  <c r="G160" i="1"/>
  <c r="F160" i="1"/>
  <c r="E160" i="1"/>
  <c r="H121" i="1"/>
  <c r="G121" i="1"/>
  <c r="F121" i="1"/>
  <c r="E121" i="1"/>
  <c r="H58" i="1"/>
  <c r="G58" i="1"/>
  <c r="F58" i="1"/>
  <c r="E58" i="1"/>
  <c r="G181" i="1" l="1"/>
  <c r="G192" i="1" s="1"/>
</calcChain>
</file>

<file path=xl/sharedStrings.xml><?xml version="1.0" encoding="utf-8"?>
<sst xmlns="http://schemas.openxmlformats.org/spreadsheetml/2006/main" count="225" uniqueCount="115">
  <si>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</si>
  <si>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</si>
  <si>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</si>
  <si>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</si>
  <si>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</si>
  <si>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</si>
  <si>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</si>
  <si>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</si>
  <si>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</si>
  <si>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</si>
  <si>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</si>
  <si>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</si>
  <si>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</si>
  <si>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</si>
  <si>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</si>
  <si>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</si>
  <si>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</si>
  <si>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</si>
  <si>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</si>
  <si>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</si>
  <si>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</si>
  <si>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</si>
  <si>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</si>
  <si>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</si>
  <si>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</si>
  <si>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</si>
  <si>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</si>
  <si>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</si>
  <si>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</si>
  <si>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</si>
  <si>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</si>
  <si>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</si>
  <si>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</si>
  <si>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</si>
  <si>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</si>
  <si>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</si>
  <si>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</si>
  <si>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</si>
  <si>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</si>
  <si>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</si>
  <si>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</si>
  <si>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</si>
  <si>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</si>
  <si>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</si>
  <si>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</si>
  <si>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</si>
  <si>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</si>
  <si>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</si>
  <si>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</si>
  <si>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</si>
  <si>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</si>
  <si>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</si>
  <si>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</si>
  <si>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</si>
  <si>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</si>
  <si>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</si>
  <si>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</si>
  <si>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</si>
  <si>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</si>
  <si>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</si>
  <si>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</si>
  <si>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</si>
  <si>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</si>
  <si>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</si>
  <si>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</si>
  <si>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</si>
  <si>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</si>
  <si>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</si>
  <si>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</si>
  <si>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</si>
  <si>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</si>
  <si>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</si>
  <si>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</si>
  <si>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</si>
  <si>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</si>
  <si>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</si>
  <si>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</si>
  <si>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</si>
  <si>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</si>
  <si>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</si>
  <si>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</si>
  <si>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</si>
  <si>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</si>
  <si>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</si>
  <si>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</si>
  <si>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</si>
  <si>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</si>
  <si>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</si>
  <si>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</si>
  <si>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</si>
  <si>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</si>
  <si>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</si>
  <si>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</si>
  <si>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</si>
  <si>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</si>
  <si>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</si>
  <si>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 xml:space="preserve">     5 262 tonn til rekrutteringsordningen, 500 tonn til innblanding av torsk i loddefisket og 3 000 tonn til disktriktskvoteordning.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</si>
  <si>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</si>
  <si>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</si>
  <si>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</si>
  <si>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</si>
  <si>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</si>
  <si>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t>Innblanding av torsk i loddefisket</t>
  </si>
  <si>
    <r>
      <t xml:space="preserve">  </t>
    </r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</si>
  <si>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</si>
  <si>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</si>
  <si>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</si>
  <si>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 xml:space="preserve">1 </t>
    </r>
    <r>
      <rPr>
        <sz val="9"/>
        <rFont val="Calibri"/>
        <family val="2"/>
      </rPr>
      <t>Det er avsatt 323 tonn til forsknings- og undervisningskvoter, 300 tonn til ungdomsfiskeordningen og rekreasjonsfisket og 1 515 tonn til rekrutteringsordningen</t>
    </r>
  </si>
  <si>
    <r>
      <t xml:space="preserve">3 </t>
    </r>
    <r>
      <rPr>
        <sz val="9"/>
        <color theme="1"/>
        <rFont val="Calibri"/>
        <family val="2"/>
      </rPr>
      <t>Registrert rekreasjonsfiske utgjør 54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</si>
  <si>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</si>
  <si>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20 tonn, men det legges til grunn at hele avsetningen tas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</si>
  <si>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motsatt.</t>
    </r>
  </si>
  <si>
    <t>LANDET KVANTUM UKE 6</t>
  </si>
  <si>
    <t>LANDET KVANTUM T.O.M UKE 6</t>
  </si>
  <si>
    <t>LANDET KVANTUM T.O.M. UKE 6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</si>
</sst>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8"/>
  <sheetViews>
    <sheetView showGridLines="0" showZeros="0" tabSelected="1" showRuler="0" view="pageLayout" zoomScaleNormal="115" workbookViewId="0">
      <selection activeCell="F39" sqref="F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8" t="s">
        <v>86</v>
      </c>
      <c r="C2" s="439"/>
      <c r="D2" s="439"/>
      <c r="E2" s="439"/>
      <c r="F2" s="439"/>
      <c r="G2" s="439"/>
      <c r="H2" s="439"/>
      <c r="I2" s="439"/>
      <c r="J2" s="439"/>
      <c r="K2" s="44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69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9"/>
      <c r="C7" s="430"/>
      <c r="D7" s="430"/>
      <c r="E7" s="430"/>
      <c r="F7" s="430"/>
      <c r="G7" s="430"/>
      <c r="H7" s="430"/>
      <c r="I7" s="430"/>
      <c r="J7" s="430"/>
      <c r="K7" s="431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0" t="s">
        <v>2</v>
      </c>
      <c r="D9" s="421"/>
      <c r="E9" s="420" t="s">
        <v>20</v>
      </c>
      <c r="F9" s="421"/>
      <c r="G9" s="420" t="s">
        <v>21</v>
      </c>
      <c r="H9" s="421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107808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218886</v>
      </c>
      <c r="G11" s="167" t="s">
        <v>97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95</v>
      </c>
      <c r="F12" s="171">
        <v>23465</v>
      </c>
      <c r="G12" s="167" t="s">
        <v>98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350159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19" t="s">
        <v>103</v>
      </c>
      <c r="D15" s="319"/>
      <c r="E15" s="319"/>
      <c r="F15" s="319"/>
      <c r="G15" s="319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96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0"/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2" t="s">
        <v>8</v>
      </c>
      <c r="C18" s="423"/>
      <c r="D18" s="423"/>
      <c r="E18" s="423"/>
      <c r="F18" s="423"/>
      <c r="G18" s="423"/>
      <c r="H18" s="423"/>
      <c r="I18" s="423"/>
      <c r="J18" s="423"/>
      <c r="K18" s="424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1" t="s">
        <v>76</v>
      </c>
      <c r="E20" s="332" t="s">
        <v>112</v>
      </c>
      <c r="F20" s="332" t="s">
        <v>113</v>
      </c>
      <c r="G20" s="332" t="s">
        <v>75</v>
      </c>
      <c r="H20" s="332" t="s">
        <v>65</v>
      </c>
      <c r="I20" s="333" t="s">
        <v>114</v>
      </c>
      <c r="J20" s="117"/>
      <c r="K20" s="4"/>
      <c r="L20" s="4"/>
      <c r="M20"/>
    </row>
    <row r="21" spans="1:13" ht="14.1" customHeight="1" x14ac:dyDescent="0.25">
      <c r="B21" s="120"/>
      <c r="C21" s="264" t="s">
        <v>16</v>
      </c>
      <c r="D21" s="320">
        <f>D23+D22</f>
        <v>107808</v>
      </c>
      <c r="E21" s="334">
        <f>E23+E22</f>
        <v>3521.4955</v>
      </c>
      <c r="F21" s="334">
        <f>F22+F23</f>
        <v>21865.777600000001</v>
      </c>
      <c r="G21" s="334"/>
      <c r="H21" s="334">
        <f>H23+H22</f>
        <v>85942.222399999999</v>
      </c>
      <c r="I21" s="335">
        <f>I23+I22</f>
        <v>20945.647999999997</v>
      </c>
      <c r="J21" s="129"/>
      <c r="K21" s="158"/>
      <c r="L21" s="158"/>
      <c r="M21"/>
    </row>
    <row r="22" spans="1:13" ht="14.1" customHeight="1" x14ac:dyDescent="0.25">
      <c r="B22" s="120"/>
      <c r="C22" s="265" t="s">
        <v>12</v>
      </c>
      <c r="D22" s="321">
        <v>107058</v>
      </c>
      <c r="E22" s="336">
        <v>3479.8018999999999</v>
      </c>
      <c r="F22" s="336">
        <v>21792.554</v>
      </c>
      <c r="G22" s="336"/>
      <c r="H22" s="336">
        <f>D22-F22</f>
        <v>85265.445999999996</v>
      </c>
      <c r="I22" s="337">
        <v>20928.313999999998</v>
      </c>
      <c r="J22" s="129"/>
      <c r="K22" s="158"/>
      <c r="L22" s="158"/>
      <c r="M22"/>
    </row>
    <row r="23" spans="1:13" ht="14.1" customHeight="1" thickBot="1" x14ac:dyDescent="0.3">
      <c r="B23" s="120"/>
      <c r="C23" s="266" t="s">
        <v>11</v>
      </c>
      <c r="D23" s="330">
        <v>750</v>
      </c>
      <c r="E23" s="338">
        <v>41.693600000000004</v>
      </c>
      <c r="F23" s="338">
        <v>73.223600000000005</v>
      </c>
      <c r="G23" s="338"/>
      <c r="H23" s="336">
        <f>D23-F23</f>
        <v>676.77639999999997</v>
      </c>
      <c r="I23" s="337">
        <v>17.334</v>
      </c>
      <c r="J23" s="129"/>
      <c r="K23" s="158"/>
      <c r="L23" s="158"/>
      <c r="M23"/>
    </row>
    <row r="24" spans="1:13" ht="14.1" customHeight="1" x14ac:dyDescent="0.25">
      <c r="B24" s="120"/>
      <c r="C24" s="264" t="s">
        <v>17</v>
      </c>
      <c r="D24" s="320">
        <f>D32+D31+D25</f>
        <v>224148</v>
      </c>
      <c r="E24" s="334">
        <f>E32+E31+E25</f>
        <v>8004.5029000000004</v>
      </c>
      <c r="F24" s="334">
        <f>F25+F31+F32</f>
        <v>31437.592400000001</v>
      </c>
      <c r="G24" s="334"/>
      <c r="H24" s="334">
        <f>H25+H31+H32</f>
        <v>192710.40760000001</v>
      </c>
      <c r="I24" s="335">
        <f>I25+I31+I32</f>
        <v>34082.297400000003</v>
      </c>
      <c r="J24" s="129"/>
      <c r="K24" s="158"/>
      <c r="L24" s="158"/>
      <c r="M24"/>
    </row>
    <row r="25" spans="1:13" ht="15" customHeight="1" x14ac:dyDescent="0.25">
      <c r="A25" s="21"/>
      <c r="B25" s="130"/>
      <c r="C25" s="271" t="s">
        <v>99</v>
      </c>
      <c r="D25" s="322">
        <f>D26+D27+D28+D29+D30</f>
        <v>175307</v>
      </c>
      <c r="E25" s="340">
        <f>E26+E27+E28+E29</f>
        <v>6701.0402000000004</v>
      </c>
      <c r="F25" s="340">
        <f>F26+F27+F28+F29</f>
        <v>24776.101900000001</v>
      </c>
      <c r="G25" s="340"/>
      <c r="H25" s="340">
        <f>H26+H27+H28+H29+H30</f>
        <v>150530.89810000002</v>
      </c>
      <c r="I25" s="341">
        <f>I26+I27+I28+I29+I30</f>
        <v>27257.626700000001</v>
      </c>
      <c r="J25" s="129"/>
      <c r="K25" s="158"/>
      <c r="L25" s="158"/>
      <c r="M25"/>
    </row>
    <row r="26" spans="1:13" ht="14.1" customHeight="1" x14ac:dyDescent="0.25">
      <c r="A26" s="22"/>
      <c r="B26" s="131"/>
      <c r="C26" s="270" t="s">
        <v>22</v>
      </c>
      <c r="D26" s="323">
        <f>42261+2230</f>
        <v>44491</v>
      </c>
      <c r="E26" s="342">
        <v>1851.8843999999999</v>
      </c>
      <c r="F26" s="342">
        <v>6945.3194000000003</v>
      </c>
      <c r="G26" s="342"/>
      <c r="H26" s="342">
        <f>D26-F26+G26</f>
        <v>37545.6806</v>
      </c>
      <c r="I26" s="343">
        <v>6938.1764000000003</v>
      </c>
      <c r="J26" s="129"/>
      <c r="K26" s="158"/>
      <c r="L26" s="158"/>
      <c r="M26"/>
    </row>
    <row r="27" spans="1:13" ht="14.1" customHeight="1" x14ac:dyDescent="0.25">
      <c r="A27" s="22"/>
      <c r="B27" s="131"/>
      <c r="C27" s="270" t="s">
        <v>61</v>
      </c>
      <c r="D27" s="323">
        <f>40596+3032</f>
        <v>43628</v>
      </c>
      <c r="E27" s="342">
        <v>2691.7703999999999</v>
      </c>
      <c r="F27" s="342">
        <v>9662.7919000000002</v>
      </c>
      <c r="G27" s="342"/>
      <c r="H27" s="342">
        <f>D27-F27+G27</f>
        <v>33965.208100000003</v>
      </c>
      <c r="I27" s="343">
        <v>8815.9423999999999</v>
      </c>
      <c r="J27" s="129"/>
      <c r="K27" s="158"/>
      <c r="L27" s="158"/>
      <c r="M27"/>
    </row>
    <row r="28" spans="1:13" ht="14.1" customHeight="1" x14ac:dyDescent="0.25">
      <c r="A28" s="22"/>
      <c r="B28" s="131"/>
      <c r="C28" s="270" t="s">
        <v>62</v>
      </c>
      <c r="D28" s="323">
        <v>41941</v>
      </c>
      <c r="E28" s="342">
        <v>1993.8215</v>
      </c>
      <c r="F28" s="342">
        <v>7274.4669000000004</v>
      </c>
      <c r="G28" s="342"/>
      <c r="H28" s="342">
        <f>D28-F28+G28</f>
        <v>34666.533100000001</v>
      </c>
      <c r="I28" s="343">
        <v>7715.7030999999997</v>
      </c>
      <c r="J28" s="129"/>
      <c r="K28" s="158"/>
      <c r="L28" s="158"/>
      <c r="M28"/>
    </row>
    <row r="29" spans="1:13" ht="14.1" customHeight="1" x14ac:dyDescent="0.25">
      <c r="A29" s="22"/>
      <c r="B29" s="131"/>
      <c r="C29" s="270" t="s">
        <v>101</v>
      </c>
      <c r="D29" s="323">
        <v>28047</v>
      </c>
      <c r="E29" s="342">
        <v>163.56389999999999</v>
      </c>
      <c r="F29" s="342">
        <v>893.52369999999996</v>
      </c>
      <c r="G29" s="342"/>
      <c r="H29" s="342">
        <f>D29-F29+G29</f>
        <v>27153.476299999998</v>
      </c>
      <c r="I29" s="343">
        <v>3787.8047999999999</v>
      </c>
      <c r="J29" s="129"/>
      <c r="K29" s="158"/>
      <c r="L29" s="158"/>
      <c r="M29"/>
    </row>
    <row r="30" spans="1:13" ht="14.1" customHeight="1" x14ac:dyDescent="0.25">
      <c r="A30" s="22"/>
      <c r="B30" s="131"/>
      <c r="C30" s="270" t="s">
        <v>104</v>
      </c>
      <c r="D30" s="323">
        <v>17200</v>
      </c>
      <c r="E30" s="342"/>
      <c r="F30" s="342">
        <f>SUM(G26:G29)</f>
        <v>0</v>
      </c>
      <c r="G30" s="342"/>
      <c r="H30" s="342">
        <f>D30-F30</f>
        <v>17200</v>
      </c>
      <c r="I30" s="341"/>
      <c r="J30" s="129"/>
      <c r="K30" s="158"/>
      <c r="L30" s="158"/>
      <c r="M30"/>
    </row>
    <row r="31" spans="1:13" ht="14.1" customHeight="1" x14ac:dyDescent="0.25">
      <c r="A31" s="23"/>
      <c r="B31" s="130"/>
      <c r="C31" s="271" t="s">
        <v>18</v>
      </c>
      <c r="D31" s="322">
        <v>28039</v>
      </c>
      <c r="E31" s="340">
        <v>1048.6786</v>
      </c>
      <c r="F31" s="340">
        <v>5137.5743000000002</v>
      </c>
      <c r="G31" s="342"/>
      <c r="H31" s="411">
        <f>D31-F31</f>
        <v>22901.4257</v>
      </c>
      <c r="I31" s="341">
        <v>4779.5987999999998</v>
      </c>
      <c r="J31" s="129"/>
      <c r="K31" s="158"/>
      <c r="L31" s="158"/>
      <c r="M31"/>
    </row>
    <row r="32" spans="1:13" ht="14.1" customHeight="1" x14ac:dyDescent="0.25">
      <c r="A32" s="23"/>
      <c r="B32" s="130"/>
      <c r="C32" s="271" t="s">
        <v>100</v>
      </c>
      <c r="D32" s="322">
        <f>D33+D34</f>
        <v>20802</v>
      </c>
      <c r="E32" s="340">
        <f>E33</f>
        <v>254.78410000000002</v>
      </c>
      <c r="F32" s="340">
        <f>F33</f>
        <v>1523.9161999999999</v>
      </c>
      <c r="G32" s="342"/>
      <c r="H32" s="340">
        <f>H33+H34</f>
        <v>19278.0838</v>
      </c>
      <c r="I32" s="341">
        <f>I33</f>
        <v>2045.0718999999999</v>
      </c>
      <c r="J32" s="129"/>
      <c r="K32" s="158"/>
      <c r="L32" s="158"/>
      <c r="M32"/>
    </row>
    <row r="33" spans="1:13" ht="14.1" customHeight="1" x14ac:dyDescent="0.25">
      <c r="A33" s="22"/>
      <c r="B33" s="131"/>
      <c r="C33" s="270" t="s">
        <v>10</v>
      </c>
      <c r="D33" s="323">
        <v>18702</v>
      </c>
      <c r="E33" s="342">
        <f>322.7841-E37</f>
        <v>254.78410000000002</v>
      </c>
      <c r="F33" s="342">
        <f>1591.9162-F37</f>
        <v>1523.9161999999999</v>
      </c>
      <c r="G33" s="342"/>
      <c r="H33" s="342">
        <f>D33-F33+G33</f>
        <v>17178.0838</v>
      </c>
      <c r="I33" s="343">
        <v>2045.0718999999999</v>
      </c>
      <c r="J33" s="129"/>
      <c r="K33" s="158"/>
      <c r="L33" s="158"/>
      <c r="M33"/>
    </row>
    <row r="34" spans="1:13" ht="14.1" customHeight="1" thickBot="1" x14ac:dyDescent="0.3">
      <c r="A34" s="22"/>
      <c r="B34" s="131"/>
      <c r="C34" s="344" t="s">
        <v>105</v>
      </c>
      <c r="D34" s="324">
        <v>2100</v>
      </c>
      <c r="E34" s="345"/>
      <c r="F34" s="345">
        <f>G33</f>
        <v>0</v>
      </c>
      <c r="G34" s="345"/>
      <c r="H34" s="345">
        <f t="shared" ref="H34:H41" si="0">D34-F34</f>
        <v>2100</v>
      </c>
      <c r="I34" s="346"/>
      <c r="J34" s="129"/>
      <c r="K34" s="158"/>
      <c r="L34" s="158"/>
      <c r="M34"/>
    </row>
    <row r="35" spans="1:13" ht="15.75" customHeight="1" thickBot="1" x14ac:dyDescent="0.3">
      <c r="B35" s="120"/>
      <c r="C35" s="175" t="s">
        <v>77</v>
      </c>
      <c r="D35" s="386">
        <v>4000</v>
      </c>
      <c r="E35" s="347">
        <v>60.618000000000002</v>
      </c>
      <c r="F35" s="347">
        <v>91.781999999999996</v>
      </c>
      <c r="G35" s="347"/>
      <c r="H35" s="376">
        <f t="shared" si="0"/>
        <v>3908.2179999999998</v>
      </c>
      <c r="I35" s="377">
        <v>74.553200000000004</v>
      </c>
      <c r="J35" s="129"/>
      <c r="K35" s="158"/>
      <c r="L35" s="158"/>
      <c r="M35"/>
    </row>
    <row r="36" spans="1:13" ht="14.1" customHeight="1" thickBot="1" x14ac:dyDescent="0.3">
      <c r="B36" s="120"/>
      <c r="C36" s="175" t="s">
        <v>13</v>
      </c>
      <c r="D36" s="325">
        <v>703</v>
      </c>
      <c r="E36" s="347">
        <v>4.2104999999999997</v>
      </c>
      <c r="F36" s="347">
        <v>28.010999999999999</v>
      </c>
      <c r="G36" s="326"/>
      <c r="H36" s="376">
        <f t="shared" si="0"/>
        <v>674.98900000000003</v>
      </c>
      <c r="I36" s="402">
        <v>37.859000000000002</v>
      </c>
      <c r="J36" s="129"/>
      <c r="K36" s="158"/>
      <c r="L36" s="158"/>
      <c r="M36"/>
    </row>
    <row r="37" spans="1:13" ht="17.25" customHeight="1" thickBot="1" x14ac:dyDescent="0.3">
      <c r="B37" s="120"/>
      <c r="C37" s="175" t="s">
        <v>78</v>
      </c>
      <c r="D37" s="325">
        <v>3000</v>
      </c>
      <c r="E37" s="326">
        <v>68</v>
      </c>
      <c r="F37" s="326">
        <v>68</v>
      </c>
      <c r="G37" s="375"/>
      <c r="H37" s="376">
        <f t="shared" si="0"/>
        <v>2932</v>
      </c>
      <c r="I37" s="402"/>
      <c r="J37" s="129"/>
      <c r="K37" s="158"/>
      <c r="L37" s="158"/>
      <c r="M37"/>
    </row>
    <row r="38" spans="1:13" ht="17.25" customHeight="1" thickBot="1" x14ac:dyDescent="0.3">
      <c r="B38" s="120"/>
      <c r="C38" s="175" t="s">
        <v>68</v>
      </c>
      <c r="D38" s="325">
        <v>7000</v>
      </c>
      <c r="E38" s="326">
        <v>11.193899999999999</v>
      </c>
      <c r="F38" s="326">
        <v>7000</v>
      </c>
      <c r="G38" s="326"/>
      <c r="H38" s="376">
        <f t="shared" si="0"/>
        <v>0</v>
      </c>
      <c r="I38" s="402">
        <v>7000</v>
      </c>
      <c r="J38" s="129"/>
      <c r="K38" s="158"/>
      <c r="L38" s="158"/>
      <c r="M38"/>
    </row>
    <row r="39" spans="1:13" ht="17.25" customHeight="1" thickBot="1" x14ac:dyDescent="0.3">
      <c r="B39" s="120"/>
      <c r="C39" s="175" t="s">
        <v>85</v>
      </c>
      <c r="D39" s="325">
        <v>3000</v>
      </c>
      <c r="E39" s="326"/>
      <c r="F39" s="326"/>
      <c r="G39" s="326"/>
      <c r="H39" s="376">
        <f t="shared" si="0"/>
        <v>3000</v>
      </c>
      <c r="I39" s="402"/>
      <c r="J39" s="129"/>
      <c r="K39" s="158"/>
      <c r="L39" s="158"/>
      <c r="M39"/>
    </row>
    <row r="40" spans="1:13" ht="17.25" customHeight="1" thickBot="1" x14ac:dyDescent="0.3">
      <c r="B40" s="120"/>
      <c r="C40" s="175" t="s">
        <v>102</v>
      </c>
      <c r="D40" s="325">
        <v>500</v>
      </c>
      <c r="E40" s="326"/>
      <c r="F40" s="326"/>
      <c r="G40" s="326"/>
      <c r="H40" s="376">
        <f t="shared" si="0"/>
        <v>500</v>
      </c>
      <c r="I40" s="402"/>
      <c r="J40" s="129"/>
      <c r="K40" s="158"/>
      <c r="L40" s="158"/>
      <c r="M40"/>
    </row>
    <row r="41" spans="1:13" ht="14.1" customHeight="1" thickBot="1" x14ac:dyDescent="0.3">
      <c r="B41" s="120"/>
      <c r="C41" s="153" t="s">
        <v>14</v>
      </c>
      <c r="D41" s="325">
        <v>0</v>
      </c>
      <c r="E41" s="326"/>
      <c r="F41" s="326">
        <v>2</v>
      </c>
      <c r="G41" s="326"/>
      <c r="H41" s="376">
        <f t="shared" si="0"/>
        <v>-2</v>
      </c>
      <c r="I41" s="402">
        <v>29</v>
      </c>
      <c r="J41" s="129"/>
      <c r="K41" s="158"/>
      <c r="L41" s="158"/>
      <c r="M41"/>
    </row>
    <row r="42" spans="1:13" ht="16.5" customHeight="1" thickBot="1" x14ac:dyDescent="0.3">
      <c r="B42" s="120"/>
      <c r="C42" s="181" t="s">
        <v>9</v>
      </c>
      <c r="D42" s="327">
        <f>D21+D24+D35+D36+D37+D38+D41+D39+D40+D41</f>
        <v>350159</v>
      </c>
      <c r="E42" s="199">
        <f>E21+E24+E35+E36+E38+E41+E37</f>
        <v>11670.0208</v>
      </c>
      <c r="F42" s="199">
        <f>F21+F24+F35+F36+F37+F38+F41</f>
        <v>60493.163</v>
      </c>
      <c r="G42" s="199">
        <f>G26+G27+G28+G29+G33</f>
        <v>0</v>
      </c>
      <c r="H42" s="307">
        <f>H21+H24+H35+H36+H37+H38+H41+H39+H40+H41</f>
        <v>289663.837</v>
      </c>
      <c r="I42" s="200">
        <f>I21+I24+I35+I36+I37+I38+I41</f>
        <v>62169.357599999996</v>
      </c>
      <c r="J42" s="129"/>
      <c r="K42" s="158"/>
      <c r="L42" s="158"/>
      <c r="M42"/>
    </row>
    <row r="43" spans="1:13" ht="14.1" customHeight="1" x14ac:dyDescent="0.25">
      <c r="A43" s="16"/>
      <c r="B43" s="123"/>
      <c r="C43" s="124" t="s">
        <v>84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80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108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3"/>
      <c r="E46" s="373"/>
      <c r="F46" s="373"/>
      <c r="G46" s="374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9" t="s">
        <v>1</v>
      </c>
      <c r="C49" s="430"/>
      <c r="D49" s="430"/>
      <c r="E49" s="430"/>
      <c r="F49" s="430"/>
      <c r="G49" s="430"/>
      <c r="H49" s="430"/>
      <c r="I49" s="430"/>
      <c r="J49" s="430"/>
      <c r="K49" s="431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12" t="s">
        <v>2</v>
      </c>
      <c r="D51" s="413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2" t="s">
        <v>8</v>
      </c>
      <c r="C57" s="423"/>
      <c r="D57" s="423"/>
      <c r="E57" s="423"/>
      <c r="F57" s="423"/>
      <c r="G57" s="423"/>
      <c r="H57" s="423"/>
      <c r="I57" s="423"/>
      <c r="J57" s="423"/>
      <c r="K57" s="424"/>
      <c r="L57" s="208"/>
      <c r="M57" s="208"/>
    </row>
    <row r="58" spans="2:13" s="3" customFormat="1" ht="48" thickBot="1" x14ac:dyDescent="0.3">
      <c r="B58" s="143"/>
      <c r="C58" s="180" t="s">
        <v>19</v>
      </c>
      <c r="D58" s="198" t="s">
        <v>20</v>
      </c>
      <c r="E58" s="196" t="str">
        <f>E20</f>
        <v>LANDET KVANTUM UKE 6</v>
      </c>
      <c r="F58" s="196" t="str">
        <f>F20</f>
        <v>LANDET KVANTUM T.O.M UKE 6</v>
      </c>
      <c r="G58" s="196" t="str">
        <f>H20</f>
        <v>RESTKVOTER</v>
      </c>
      <c r="H58" s="197" t="str">
        <f>I20</f>
        <v>LANDET KVANTUM T.O.M. UKE 6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8" t="s">
        <v>32</v>
      </c>
      <c r="D59" s="425">
        <v>5346</v>
      </c>
      <c r="E59" s="389">
        <v>3.9639000000000002</v>
      </c>
      <c r="F59" s="353">
        <v>135.53319999999999</v>
      </c>
      <c r="G59" s="427">
        <f>D59-F59-F60</f>
        <v>5115.6001999999999</v>
      </c>
      <c r="H59" s="387">
        <v>29.141200000000001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26"/>
      <c r="E60" s="379">
        <v>9.0165000000000006</v>
      </c>
      <c r="F60" s="394">
        <v>94.866600000000005</v>
      </c>
      <c r="G60" s="428"/>
      <c r="H60" s="355">
        <v>28.447900000000001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94</v>
      </c>
      <c r="D61" s="404">
        <v>200</v>
      </c>
      <c r="E61" s="390"/>
      <c r="F61" s="396">
        <v>3.008</v>
      </c>
      <c r="G61" s="405">
        <f>D61-F61</f>
        <v>196.99199999999999</v>
      </c>
      <c r="H61" s="306">
        <v>2.5192000000000001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58</v>
      </c>
      <c r="D62" s="354">
        <v>8019</v>
      </c>
      <c r="E62" s="391">
        <f>SUM(E63:E65)</f>
        <v>4.5705999999999998</v>
      </c>
      <c r="F62" s="353">
        <f>F63+F64+F65</f>
        <v>20.628200000000003</v>
      </c>
      <c r="G62" s="394">
        <f>D62-F62</f>
        <v>7998.3717999999999</v>
      </c>
      <c r="H62" s="356">
        <f>H63+H64+H65</f>
        <v>7.7628000000000004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0">
        <v>0.16300000000000001</v>
      </c>
      <c r="F63" s="365">
        <v>5.4573</v>
      </c>
      <c r="G63" s="365"/>
      <c r="H63" s="366">
        <v>2.5325000000000002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0">
        <v>3.0051000000000001</v>
      </c>
      <c r="F64" s="365">
        <v>11.922700000000001</v>
      </c>
      <c r="G64" s="365"/>
      <c r="H64" s="366">
        <v>2.8603000000000001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1">
        <v>1.4025000000000001</v>
      </c>
      <c r="F65" s="382">
        <v>3.2482000000000002</v>
      </c>
      <c r="G65" s="382"/>
      <c r="H65" s="388">
        <v>2.37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1">
        <v>190</v>
      </c>
      <c r="E66" s="392"/>
      <c r="F66" s="384"/>
      <c r="G66" s="384">
        <f>D66-F66</f>
        <v>190</v>
      </c>
      <c r="H66" s="236"/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393"/>
      <c r="F67" s="395"/>
      <c r="G67" s="395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f>D59+D61+D62+D66</f>
        <v>13755</v>
      </c>
      <c r="E68" s="307">
        <f>E59+E60+E61+E62+E66+E67</f>
        <v>17.551000000000002</v>
      </c>
      <c r="F68" s="203">
        <f>F59+F60+F61+F62+F66+F67</f>
        <v>254.036</v>
      </c>
      <c r="G68" s="203">
        <f>D68-F68</f>
        <v>13500.964</v>
      </c>
      <c r="H68" s="211">
        <f>H59+H60+H61+H62+H66+H67</f>
        <v>67.871099999999998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6"/>
      <c r="D69" s="436"/>
      <c r="E69" s="436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9" t="s">
        <v>1</v>
      </c>
      <c r="C74" s="430"/>
      <c r="D74" s="430"/>
      <c r="E74" s="430"/>
      <c r="F74" s="430"/>
      <c r="G74" s="430"/>
      <c r="H74" s="430"/>
      <c r="I74" s="430"/>
      <c r="J74" s="430"/>
      <c r="K74" s="431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0" t="s">
        <v>2</v>
      </c>
      <c r="D76" s="421"/>
      <c r="E76" s="420" t="s">
        <v>20</v>
      </c>
      <c r="F76" s="432"/>
      <c r="G76" s="420" t="s">
        <v>21</v>
      </c>
      <c r="H76" s="421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36895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60197</v>
      </c>
      <c r="G78" s="255" t="s">
        <v>59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28</v>
      </c>
      <c r="D79" s="171">
        <v>12845</v>
      </c>
      <c r="E79" s="167" t="s">
        <v>95</v>
      </c>
      <c r="F79" s="171">
        <v>2138</v>
      </c>
      <c r="G79" s="255" t="s">
        <v>60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99230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06" t="s">
        <v>107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7"/>
      <c r="D82" s="437"/>
      <c r="E82" s="437"/>
      <c r="F82" s="437"/>
      <c r="G82" s="437"/>
      <c r="H82" s="437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7"/>
      <c r="D83" s="437"/>
      <c r="E83" s="437"/>
      <c r="F83" s="437"/>
      <c r="G83" s="437"/>
      <c r="H83" s="437"/>
      <c r="I83" s="261"/>
      <c r="J83" s="261"/>
      <c r="K83" s="258"/>
      <c r="L83" s="261"/>
      <c r="M83" s="119"/>
    </row>
    <row r="84" spans="1:13" ht="14.1" customHeight="1" x14ac:dyDescent="0.25">
      <c r="B84" s="433" t="s">
        <v>8</v>
      </c>
      <c r="C84" s="434"/>
      <c r="D84" s="434"/>
      <c r="E84" s="434"/>
      <c r="F84" s="434"/>
      <c r="G84" s="434"/>
      <c r="H84" s="434"/>
      <c r="I84" s="434"/>
      <c r="J84" s="434"/>
      <c r="K84" s="435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1" t="s">
        <v>76</v>
      </c>
      <c r="E86" s="196" t="str">
        <f>E20</f>
        <v>LANDET KVANTUM UKE 6</v>
      </c>
      <c r="F86" s="196" t="str">
        <f>F20</f>
        <v>LANDET KVANTUM T.O.M UKE 6</v>
      </c>
      <c r="G86" s="196" t="str">
        <f>H20</f>
        <v>RESTKVOTER</v>
      </c>
      <c r="H86" s="197" t="str">
        <f>I20</f>
        <v>LANDET KVANTUM T.O.M. UKE 6 2017</v>
      </c>
      <c r="I86" s="119"/>
      <c r="J86" s="10"/>
      <c r="K86" s="119"/>
      <c r="L86" s="119"/>
      <c r="M86"/>
    </row>
    <row r="87" spans="1:13" ht="14.1" customHeight="1" x14ac:dyDescent="0.25">
      <c r="A87" s="121"/>
      <c r="B87" s="119"/>
      <c r="C87" s="349" t="s">
        <v>16</v>
      </c>
      <c r="D87" s="320">
        <f>D89+D88</f>
        <v>36895</v>
      </c>
      <c r="E87" s="334">
        <f>E89+E88</f>
        <v>2000.9</v>
      </c>
      <c r="F87" s="334">
        <f>F88+F89</f>
        <v>7372.5064000000002</v>
      </c>
      <c r="G87" s="334">
        <f>G88+G89</f>
        <v>29522.493599999998</v>
      </c>
      <c r="H87" s="335">
        <f>H88+H89</f>
        <v>6701.9049000000005</v>
      </c>
      <c r="I87" s="158"/>
      <c r="J87" s="129"/>
      <c r="K87" s="158"/>
      <c r="L87" s="158"/>
      <c r="M87"/>
    </row>
    <row r="88" spans="1:13" ht="14.1" customHeight="1" x14ac:dyDescent="0.25">
      <c r="A88" s="121"/>
      <c r="B88" s="119"/>
      <c r="C88" s="265" t="s">
        <v>12</v>
      </c>
      <c r="D88" s="321">
        <v>36145</v>
      </c>
      <c r="E88" s="336">
        <v>1930.9602</v>
      </c>
      <c r="F88" s="336">
        <v>7267.4294</v>
      </c>
      <c r="G88" s="336">
        <f>D88-F88</f>
        <v>28877.570599999999</v>
      </c>
      <c r="H88" s="337">
        <v>6671.4542000000001</v>
      </c>
      <c r="I88" s="158"/>
      <c r="J88" s="129"/>
      <c r="K88" s="158"/>
      <c r="L88" s="158"/>
      <c r="M88"/>
    </row>
    <row r="89" spans="1:13" ht="15.75" thickBot="1" x14ac:dyDescent="0.3">
      <c r="A89" s="121"/>
      <c r="B89" s="119"/>
      <c r="C89" s="350" t="s">
        <v>11</v>
      </c>
      <c r="D89" s="330">
        <v>750</v>
      </c>
      <c r="E89" s="338">
        <v>69.939800000000005</v>
      </c>
      <c r="F89" s="338">
        <v>105.077</v>
      </c>
      <c r="G89" s="338">
        <f>D89-F89</f>
        <v>644.923</v>
      </c>
      <c r="H89" s="339">
        <v>30.450700000000001</v>
      </c>
      <c r="I89" s="158"/>
      <c r="J89" s="129"/>
      <c r="K89" s="158"/>
      <c r="L89" s="158"/>
      <c r="M89"/>
    </row>
    <row r="90" spans="1:13" ht="14.1" customHeight="1" x14ac:dyDescent="0.25">
      <c r="A90" s="121"/>
      <c r="B90" s="4"/>
      <c r="C90" s="264" t="s">
        <v>17</v>
      </c>
      <c r="D90" s="320">
        <f t="shared" ref="D90:H90" si="1">D91+D96+D97</f>
        <v>61712</v>
      </c>
      <c r="E90" s="334">
        <f t="shared" si="1"/>
        <v>1331.5419000000002</v>
      </c>
      <c r="F90" s="334">
        <f t="shared" si="1"/>
        <v>8520.8462</v>
      </c>
      <c r="G90" s="334">
        <f>G91+G96+G97</f>
        <v>53191.1538</v>
      </c>
      <c r="H90" s="335">
        <f t="shared" si="1"/>
        <v>8609.4206000000013</v>
      </c>
      <c r="I90" s="158"/>
      <c r="J90" s="129"/>
      <c r="K90" s="158"/>
      <c r="L90" s="158"/>
      <c r="M90"/>
    </row>
    <row r="91" spans="1:13" ht="15.75" customHeight="1" x14ac:dyDescent="0.25">
      <c r="A91" s="121"/>
      <c r="B91" s="39"/>
      <c r="C91" s="271" t="s">
        <v>99</v>
      </c>
      <c r="D91" s="322">
        <f t="shared" ref="D91:H91" si="2">D92+D93+D94+D95</f>
        <v>46061</v>
      </c>
      <c r="E91" s="340">
        <f t="shared" si="2"/>
        <v>546.28870000000006</v>
      </c>
      <c r="F91" s="340">
        <f t="shared" si="2"/>
        <v>5072.8738000000003</v>
      </c>
      <c r="G91" s="340">
        <f>G92+G93+G94+G95</f>
        <v>40988.126199999999</v>
      </c>
      <c r="H91" s="341">
        <f t="shared" si="2"/>
        <v>4389.8315000000002</v>
      </c>
      <c r="I91" s="158"/>
      <c r="J91" s="129"/>
      <c r="K91" s="158"/>
      <c r="L91" s="158"/>
      <c r="M91"/>
    </row>
    <row r="92" spans="1:13" ht="14.1" customHeight="1" x14ac:dyDescent="0.25">
      <c r="A92" s="116"/>
      <c r="B92" s="137"/>
      <c r="C92" s="270" t="s">
        <v>22</v>
      </c>
      <c r="D92" s="323">
        <f>12562+588</f>
        <v>13150</v>
      </c>
      <c r="E92" s="342">
        <v>145.0505</v>
      </c>
      <c r="F92" s="342">
        <v>1589.4175</v>
      </c>
      <c r="G92" s="342">
        <f t="shared" ref="G92:G100" si="3">D92-F92</f>
        <v>11560.5825</v>
      </c>
      <c r="H92" s="343">
        <v>1336.086</v>
      </c>
      <c r="I92" s="158"/>
      <c r="J92" s="129"/>
      <c r="K92" s="158"/>
      <c r="L92" s="158"/>
      <c r="M92"/>
    </row>
    <row r="93" spans="1:13" ht="14.1" customHeight="1" x14ac:dyDescent="0.25">
      <c r="A93" s="116"/>
      <c r="B93" s="137"/>
      <c r="C93" s="270" t="s">
        <v>23</v>
      </c>
      <c r="D93" s="323">
        <f>11582+927</f>
        <v>12509</v>
      </c>
      <c r="E93" s="342">
        <v>249.5121</v>
      </c>
      <c r="F93" s="342">
        <v>2173.2766000000001</v>
      </c>
      <c r="G93" s="342">
        <f t="shared" si="3"/>
        <v>10335.723399999999</v>
      </c>
      <c r="H93" s="343">
        <v>1566.2822000000001</v>
      </c>
      <c r="I93" s="158"/>
      <c r="J93" s="129"/>
      <c r="K93" s="158"/>
      <c r="L93" s="158"/>
      <c r="M93"/>
    </row>
    <row r="94" spans="1:13" ht="14.1" customHeight="1" x14ac:dyDescent="0.25">
      <c r="A94" s="116"/>
      <c r="B94" s="137"/>
      <c r="C94" s="270" t="s">
        <v>24</v>
      </c>
      <c r="D94" s="323">
        <v>13141</v>
      </c>
      <c r="E94" s="342">
        <v>146.32499999999999</v>
      </c>
      <c r="F94" s="342">
        <v>1241.3302000000001</v>
      </c>
      <c r="G94" s="342">
        <f t="shared" si="3"/>
        <v>11899.6698</v>
      </c>
      <c r="H94" s="343">
        <v>1180.3288</v>
      </c>
      <c r="I94" s="158"/>
      <c r="J94" s="129"/>
      <c r="K94" s="158"/>
      <c r="L94" s="158"/>
      <c r="M94"/>
    </row>
    <row r="95" spans="1:13" ht="14.1" customHeight="1" x14ac:dyDescent="0.25">
      <c r="A95" s="116"/>
      <c r="B95" s="137"/>
      <c r="C95" s="270" t="s">
        <v>101</v>
      </c>
      <c r="D95" s="323">
        <v>7261</v>
      </c>
      <c r="E95" s="342">
        <v>5.4010999999999996</v>
      </c>
      <c r="F95" s="342">
        <v>68.849500000000006</v>
      </c>
      <c r="G95" s="342">
        <f t="shared" si="3"/>
        <v>7192.1504999999997</v>
      </c>
      <c r="H95" s="343">
        <v>307.1345</v>
      </c>
      <c r="I95" s="158"/>
      <c r="J95" s="129"/>
      <c r="K95" s="158"/>
      <c r="L95" s="158"/>
      <c r="M95"/>
    </row>
    <row r="96" spans="1:13" ht="14.1" customHeight="1" x14ac:dyDescent="0.25">
      <c r="A96" s="116"/>
      <c r="B96" s="137"/>
      <c r="C96" s="271" t="s">
        <v>29</v>
      </c>
      <c r="D96" s="322">
        <v>10835</v>
      </c>
      <c r="E96" s="340">
        <v>731.7</v>
      </c>
      <c r="F96" s="340">
        <v>3040.5763999999999</v>
      </c>
      <c r="G96" s="340">
        <f t="shared" si="3"/>
        <v>7794.4236000000001</v>
      </c>
      <c r="H96" s="341">
        <v>3838.3090999999999</v>
      </c>
      <c r="I96" s="158"/>
      <c r="J96" s="129"/>
      <c r="K96" s="158"/>
      <c r="L96" s="158"/>
      <c r="M96"/>
    </row>
    <row r="97" spans="1:13" ht="14.1" customHeight="1" thickBot="1" x14ac:dyDescent="0.3">
      <c r="A97" s="121"/>
      <c r="B97" s="39"/>
      <c r="C97" s="272" t="s">
        <v>98</v>
      </c>
      <c r="D97" s="328">
        <v>4816</v>
      </c>
      <c r="E97" s="351">
        <v>53.553199999999997</v>
      </c>
      <c r="F97" s="351">
        <v>407.39600000000002</v>
      </c>
      <c r="G97" s="351">
        <f t="shared" si="3"/>
        <v>4408.6040000000003</v>
      </c>
      <c r="H97" s="352">
        <v>381.28</v>
      </c>
      <c r="I97" s="158"/>
      <c r="J97" s="129"/>
      <c r="K97" s="158"/>
      <c r="L97" s="158"/>
      <c r="M97"/>
    </row>
    <row r="98" spans="1:13" ht="15.75" thickBot="1" x14ac:dyDescent="0.3">
      <c r="A98" s="121"/>
      <c r="B98" s="39"/>
      <c r="C98" s="175" t="s">
        <v>13</v>
      </c>
      <c r="D98" s="401">
        <v>323</v>
      </c>
      <c r="E98" s="347">
        <v>6.8400000000000002E-2</v>
      </c>
      <c r="F98" s="347">
        <v>7.2850000000000001</v>
      </c>
      <c r="G98" s="347">
        <f t="shared" si="3"/>
        <v>315.71499999999997</v>
      </c>
      <c r="H98" s="348">
        <v>9.1954999999999991</v>
      </c>
      <c r="I98" s="158"/>
      <c r="J98" s="129"/>
      <c r="K98" s="158"/>
      <c r="L98" s="158"/>
      <c r="M98"/>
    </row>
    <row r="99" spans="1:13" ht="18" thickBot="1" x14ac:dyDescent="0.3">
      <c r="A99" s="121"/>
      <c r="B99" s="119"/>
      <c r="C99" s="175" t="s">
        <v>64</v>
      </c>
      <c r="D99" s="325">
        <v>300</v>
      </c>
      <c r="E99" s="326">
        <v>1.1075999999999999</v>
      </c>
      <c r="F99" s="326">
        <v>300</v>
      </c>
      <c r="G99" s="326">
        <f t="shared" si="3"/>
        <v>0</v>
      </c>
      <c r="H99" s="329">
        <v>300</v>
      </c>
      <c r="I99" s="158"/>
      <c r="J99" s="129"/>
      <c r="K99" s="158"/>
      <c r="L99" s="158"/>
      <c r="M99"/>
    </row>
    <row r="100" spans="1:13" ht="16.5" customHeight="1" thickBot="1" x14ac:dyDescent="0.3">
      <c r="A100" s="121"/>
      <c r="B100" s="119"/>
      <c r="C100" s="263" t="s">
        <v>14</v>
      </c>
      <c r="D100" s="325"/>
      <c r="E100" s="326"/>
      <c r="F100" s="326"/>
      <c r="G100" s="326">
        <f t="shared" si="3"/>
        <v>0</v>
      </c>
      <c r="H100" s="329"/>
      <c r="I100" s="158"/>
      <c r="J100" s="129"/>
      <c r="K100" s="158"/>
      <c r="L100" s="158"/>
      <c r="M100"/>
    </row>
    <row r="101" spans="1:13" ht="16.5" thickBot="1" x14ac:dyDescent="0.3">
      <c r="A101" s="121"/>
      <c r="B101" s="119"/>
      <c r="C101" s="181" t="s">
        <v>9</v>
      </c>
      <c r="D101" s="327">
        <f>D87+D90+D98+D99+D100</f>
        <v>99230</v>
      </c>
      <c r="E101" s="403">
        <f t="shared" ref="E101:F101" si="4">E87+E90+E98+E99+E100</f>
        <v>3333.6179000000002</v>
      </c>
      <c r="F101" s="403">
        <f t="shared" si="4"/>
        <v>16200.6376</v>
      </c>
      <c r="G101" s="226">
        <f>G87+G90+G98+G99+G100</f>
        <v>83029.362399999998</v>
      </c>
      <c r="H101" s="200">
        <f>H87+H90+H98+H99+H100</f>
        <v>15620.521000000002</v>
      </c>
      <c r="I101" s="158"/>
      <c r="J101" s="129"/>
      <c r="K101" s="158"/>
      <c r="L101" s="158"/>
      <c r="M101"/>
    </row>
    <row r="102" spans="1:13" ht="15" x14ac:dyDescent="0.25">
      <c r="A102" s="121"/>
      <c r="B102" s="119"/>
      <c r="C102" s="124" t="s">
        <v>87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109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3.5" customHeight="1" x14ac:dyDescent="0.25">
      <c r="B104" s="13"/>
      <c r="C104" s="16"/>
      <c r="D104" s="207"/>
      <c r="E104" s="207"/>
      <c r="F104" s="230"/>
      <c r="G104" s="173"/>
      <c r="H104" s="165"/>
      <c r="I104" s="165"/>
      <c r="J104" s="165"/>
      <c r="K104" s="15"/>
      <c r="L104" s="124"/>
      <c r="M104" s="124"/>
    </row>
    <row r="105" spans="1:13" s="71" customFormat="1" ht="13.5" customHeight="1" x14ac:dyDescent="0.25">
      <c r="B105" s="123"/>
      <c r="C105" s="308"/>
      <c r="D105" s="207"/>
      <c r="E105" s="207"/>
      <c r="F105" s="230"/>
      <c r="G105" s="173"/>
      <c r="H105" s="165"/>
      <c r="I105" s="165"/>
      <c r="J105" s="165"/>
      <c r="K105" s="125"/>
      <c r="L105" s="124"/>
      <c r="M105" s="124"/>
    </row>
    <row r="106" spans="1:13" ht="15" customHeight="1" thickBot="1" x14ac:dyDescent="0.3">
      <c r="B106" s="24"/>
      <c r="C106" s="206"/>
      <c r="D106" s="206"/>
      <c r="E106" s="206"/>
      <c r="F106" s="206"/>
      <c r="G106" s="104"/>
      <c r="H106" s="104"/>
      <c r="I106" s="25"/>
      <c r="J106" s="135"/>
      <c r="K106" s="26"/>
      <c r="L106" s="124"/>
      <c r="M106" s="124"/>
    </row>
    <row r="107" spans="1:13" ht="8.25" customHeight="1" thickTop="1" x14ac:dyDescent="0.25">
      <c r="B107" s="14"/>
      <c r="C107" s="14"/>
      <c r="D107" s="14"/>
      <c r="E107" s="14"/>
      <c r="F107" s="14"/>
      <c r="G107" s="14"/>
      <c r="H107" s="14"/>
      <c r="I107" s="14"/>
      <c r="J107" s="124"/>
      <c r="K107" s="14"/>
      <c r="L107" s="124"/>
      <c r="M107" s="124"/>
    </row>
    <row r="108" spans="1:13" s="40" customFormat="1" ht="14.25" customHeight="1" thickBot="1" x14ac:dyDescent="0.3">
      <c r="A108" s="80"/>
      <c r="C108" s="64" t="s">
        <v>37</v>
      </c>
      <c r="I108" s="80"/>
      <c r="J108" s="80"/>
      <c r="L108" s="80"/>
      <c r="M108" s="80"/>
    </row>
    <row r="109" spans="1:13" ht="17.100000000000001" customHeight="1" thickTop="1" x14ac:dyDescent="0.25">
      <c r="B109" s="429" t="s">
        <v>1</v>
      </c>
      <c r="C109" s="430"/>
      <c r="D109" s="430"/>
      <c r="E109" s="430"/>
      <c r="F109" s="430"/>
      <c r="G109" s="430"/>
      <c r="H109" s="430"/>
      <c r="I109" s="430"/>
      <c r="J109" s="430"/>
      <c r="K109" s="431"/>
      <c r="L109" s="208"/>
      <c r="M109" s="208"/>
    </row>
    <row r="110" spans="1:13" ht="6" customHeight="1" thickBot="1" x14ac:dyDescent="0.3">
      <c r="B110" s="9"/>
      <c r="C110" s="6"/>
      <c r="D110" s="6"/>
      <c r="E110" s="6"/>
      <c r="F110" s="6"/>
      <c r="G110" s="6"/>
      <c r="H110" s="41"/>
      <c r="I110" s="81"/>
      <c r="J110" s="81"/>
      <c r="K110" s="42"/>
      <c r="L110" s="81"/>
      <c r="M110" s="81"/>
    </row>
    <row r="111" spans="1:13" ht="14.1" customHeight="1" thickBot="1" x14ac:dyDescent="0.3">
      <c r="B111" s="2"/>
      <c r="C111" s="420" t="s">
        <v>2</v>
      </c>
      <c r="D111" s="421"/>
      <c r="E111" s="420" t="s">
        <v>20</v>
      </c>
      <c r="F111" s="421"/>
      <c r="G111" s="420" t="s">
        <v>21</v>
      </c>
      <c r="H111" s="421"/>
      <c r="I111" s="38"/>
      <c r="J111" s="158"/>
      <c r="K111" s="1"/>
      <c r="L111" s="4"/>
      <c r="M111" s="4"/>
    </row>
    <row r="112" spans="1:13" ht="15" customHeight="1" x14ac:dyDescent="0.25">
      <c r="B112" s="9"/>
      <c r="C112" s="11" t="s">
        <v>27</v>
      </c>
      <c r="D112" s="171">
        <v>156950</v>
      </c>
      <c r="E112" s="166" t="s">
        <v>5</v>
      </c>
      <c r="F112" s="247">
        <v>56818</v>
      </c>
      <c r="G112" s="167" t="s">
        <v>25</v>
      </c>
      <c r="H112" s="247">
        <v>6419</v>
      </c>
      <c r="I112" s="38"/>
      <c r="J112" s="158"/>
      <c r="K112" s="42"/>
      <c r="L112" s="81"/>
      <c r="M112" s="81"/>
    </row>
    <row r="113" spans="2:13" ht="14.1" customHeight="1" x14ac:dyDescent="0.25">
      <c r="B113" s="9"/>
      <c r="C113" s="11" t="s">
        <v>3</v>
      </c>
      <c r="D113" s="171">
        <v>12000</v>
      </c>
      <c r="E113" s="167" t="s">
        <v>6</v>
      </c>
      <c r="F113" s="171">
        <v>58354</v>
      </c>
      <c r="G113" s="167" t="s">
        <v>59</v>
      </c>
      <c r="H113" s="171">
        <v>43765</v>
      </c>
      <c r="I113" s="38"/>
      <c r="J113" s="158"/>
      <c r="K113" s="10"/>
      <c r="L113" s="119"/>
      <c r="M113" s="119"/>
    </row>
    <row r="114" spans="2:13" ht="14.1" customHeight="1" x14ac:dyDescent="0.25">
      <c r="B114" s="120"/>
      <c r="C114" s="44" t="s">
        <v>93</v>
      </c>
      <c r="D114" s="171">
        <v>3550</v>
      </c>
      <c r="E114" s="167" t="s">
        <v>38</v>
      </c>
      <c r="F114" s="171">
        <v>38390</v>
      </c>
      <c r="G114" s="167" t="s">
        <v>60</v>
      </c>
      <c r="H114" s="171">
        <v>8170</v>
      </c>
      <c r="I114" s="158"/>
      <c r="J114" s="158"/>
      <c r="K114" s="121"/>
      <c r="L114" s="119"/>
      <c r="M114" s="119"/>
    </row>
    <row r="115" spans="2:13" ht="14.1" customHeight="1" thickBot="1" x14ac:dyDescent="0.3">
      <c r="B115" s="43"/>
      <c r="C115" s="410"/>
      <c r="D115" s="408"/>
      <c r="E115" s="408" t="s">
        <v>95</v>
      </c>
      <c r="F115" s="171">
        <v>3388</v>
      </c>
      <c r="G115" s="11"/>
      <c r="H115" s="410"/>
      <c r="I115" s="38"/>
      <c r="J115" s="158"/>
      <c r="K115" s="10"/>
      <c r="L115" s="119"/>
      <c r="M115" s="119"/>
    </row>
    <row r="116" spans="2:13" ht="14.1" customHeight="1" thickBot="1" x14ac:dyDescent="0.3">
      <c r="B116" s="9"/>
      <c r="C116" s="12" t="s">
        <v>31</v>
      </c>
      <c r="D116" s="172">
        <f>SUM(D112:D114)</f>
        <v>172500</v>
      </c>
      <c r="E116" s="409" t="s">
        <v>7</v>
      </c>
      <c r="F116" s="172">
        <f>SUM(F112:F115)</f>
        <v>156950</v>
      </c>
      <c r="G116" s="122" t="s">
        <v>6</v>
      </c>
      <c r="H116" s="407">
        <f>SUM(H112:H114)</f>
        <v>58354</v>
      </c>
      <c r="I116" s="38"/>
      <c r="J116" s="158"/>
      <c r="K116" s="10"/>
      <c r="L116" s="119"/>
      <c r="M116" s="119"/>
    </row>
    <row r="117" spans="2:13" s="16" customFormat="1" ht="12" customHeight="1" x14ac:dyDescent="0.25">
      <c r="B117" s="13"/>
      <c r="C117" s="124" t="s">
        <v>88</v>
      </c>
      <c r="D117" s="170"/>
      <c r="E117" s="170"/>
      <c r="F117" s="170"/>
      <c r="G117" s="124"/>
      <c r="H117" s="124"/>
      <c r="I117" s="14"/>
      <c r="J117" s="124"/>
      <c r="K117" s="15"/>
      <c r="L117" s="124"/>
      <c r="M117" s="124"/>
    </row>
    <row r="118" spans="2:13" ht="12" customHeight="1" thickBot="1" x14ac:dyDescent="0.3">
      <c r="B118" s="17"/>
      <c r="D118" s="18"/>
      <c r="E118" s="18"/>
      <c r="F118" s="18"/>
      <c r="G118" s="18"/>
      <c r="H118" s="18"/>
      <c r="I118" s="18"/>
      <c r="J118" s="127"/>
      <c r="K118" s="19"/>
      <c r="L118" s="119"/>
      <c r="M118" s="119"/>
    </row>
    <row r="119" spans="2:13" ht="17.100000000000001" customHeight="1" x14ac:dyDescent="0.25">
      <c r="B119" s="422" t="s">
        <v>8</v>
      </c>
      <c r="C119" s="423"/>
      <c r="D119" s="423"/>
      <c r="E119" s="423"/>
      <c r="F119" s="423"/>
      <c r="G119" s="423"/>
      <c r="H119" s="423"/>
      <c r="I119" s="423"/>
      <c r="J119" s="423"/>
      <c r="K119" s="424"/>
      <c r="L119" s="208"/>
      <c r="M119" s="208"/>
    </row>
    <row r="120" spans="2:13" ht="3.75" customHeight="1" thickBot="1" x14ac:dyDescent="0.3">
      <c r="B120" s="9"/>
      <c r="C120" s="14"/>
      <c r="D120" s="6"/>
      <c r="E120" s="6"/>
      <c r="F120" s="6"/>
      <c r="G120" s="6"/>
      <c r="H120" s="6"/>
      <c r="I120" s="6"/>
      <c r="J120" s="119"/>
      <c r="K120" s="10"/>
      <c r="L120" s="119"/>
      <c r="M120" s="119"/>
    </row>
    <row r="121" spans="2:13" s="3" customFormat="1" ht="61.5" customHeight="1" thickBot="1" x14ac:dyDescent="0.3">
      <c r="B121" s="2"/>
      <c r="C121" s="221" t="s">
        <v>19</v>
      </c>
      <c r="D121" s="180" t="s">
        <v>76</v>
      </c>
      <c r="E121" s="189" t="str">
        <f>E20</f>
        <v>LANDET KVANTUM UKE 6</v>
      </c>
      <c r="F121" s="196" t="str">
        <f>F20</f>
        <v>LANDET KVANTUM T.O.M UKE 6</v>
      </c>
      <c r="G121" s="196" t="str">
        <f>H20</f>
        <v>RESTKVOTER</v>
      </c>
      <c r="H121" s="197" t="str">
        <f>I20</f>
        <v>LANDET KVANTUM T.O.M. UKE 6 2017</v>
      </c>
      <c r="I121" s="4"/>
      <c r="J121" s="1"/>
      <c r="K121" s="4"/>
      <c r="L121" s="4"/>
    </row>
    <row r="122" spans="2:13" s="71" customFormat="1" ht="14.1" customHeight="1" x14ac:dyDescent="0.25">
      <c r="B122" s="9"/>
      <c r="C122" s="264" t="s">
        <v>83</v>
      </c>
      <c r="D122" s="237">
        <f>D123+D124+D125</f>
        <v>56818</v>
      </c>
      <c r="E122" s="237">
        <f>E123+E124+E125</f>
        <v>1517.4472000000001</v>
      </c>
      <c r="F122" s="237">
        <f>F123+F124+F125</f>
        <v>4091.9000999999998</v>
      </c>
      <c r="G122" s="353">
        <f>G123+G124+G125</f>
        <v>52726.099900000001</v>
      </c>
      <c r="H122" s="356">
        <f>H123+H124+H125</f>
        <v>3062.8897999999999</v>
      </c>
      <c r="I122" s="158"/>
      <c r="J122" s="129"/>
      <c r="K122" s="158"/>
      <c r="L122" s="158"/>
    </row>
    <row r="123" spans="2:13" ht="14.1" customHeight="1" x14ac:dyDescent="0.25">
      <c r="B123" s="9"/>
      <c r="C123" s="265" t="s">
        <v>12</v>
      </c>
      <c r="D123" s="249">
        <v>45454</v>
      </c>
      <c r="E123" s="249">
        <v>844.98990000000003</v>
      </c>
      <c r="F123" s="249">
        <v>2893.6576</v>
      </c>
      <c r="G123" s="357">
        <f>D123-F123</f>
        <v>42560.342400000001</v>
      </c>
      <c r="H123" s="358">
        <v>2385.8339999999998</v>
      </c>
      <c r="I123" s="158"/>
      <c r="J123" s="129"/>
      <c r="K123" s="158"/>
      <c r="L123" s="158"/>
      <c r="M123"/>
    </row>
    <row r="124" spans="2:13" ht="14.1" customHeight="1" x14ac:dyDescent="0.25">
      <c r="B124" s="9"/>
      <c r="C124" s="265" t="s">
        <v>11</v>
      </c>
      <c r="D124" s="249">
        <v>10864</v>
      </c>
      <c r="E124" s="249">
        <v>672.45730000000003</v>
      </c>
      <c r="F124" s="249">
        <v>1198.2425000000001</v>
      </c>
      <c r="G124" s="357">
        <f>D124-F124</f>
        <v>9665.7574999999997</v>
      </c>
      <c r="H124" s="358">
        <v>677.05579999999998</v>
      </c>
      <c r="I124" s="158"/>
      <c r="J124" s="129"/>
      <c r="K124" s="158"/>
      <c r="L124" s="158"/>
      <c r="M124"/>
    </row>
    <row r="125" spans="2:13" ht="15.75" thickBot="1" x14ac:dyDescent="0.3">
      <c r="B125" s="9"/>
      <c r="C125" s="266" t="s">
        <v>39</v>
      </c>
      <c r="D125" s="250">
        <v>500</v>
      </c>
      <c r="E125" s="250"/>
      <c r="F125" s="250"/>
      <c r="G125" s="359">
        <f>D125-F125</f>
        <v>500</v>
      </c>
      <c r="H125" s="360"/>
      <c r="I125" s="158"/>
      <c r="J125" s="129"/>
      <c r="K125" s="158"/>
      <c r="L125" s="158"/>
      <c r="M125"/>
    </row>
    <row r="126" spans="2:13" s="98" customFormat="1" ht="13.5" customHeight="1" thickBot="1" x14ac:dyDescent="0.3">
      <c r="B126" s="100"/>
      <c r="C126" s="267" t="s">
        <v>38</v>
      </c>
      <c r="D126" s="300">
        <v>38390</v>
      </c>
      <c r="E126" s="300">
        <v>34.315399999999997</v>
      </c>
      <c r="F126" s="300">
        <v>118.2227</v>
      </c>
      <c r="G126" s="303">
        <f>D126-F126</f>
        <v>38271.777300000002</v>
      </c>
      <c r="H126" s="305">
        <v>482.14600000000002</v>
      </c>
      <c r="I126" s="101"/>
      <c r="J126" s="129"/>
      <c r="K126" s="158"/>
      <c r="L126" s="158"/>
    </row>
    <row r="127" spans="2:13" s="71" customFormat="1" ht="14.25" customHeight="1" thickBot="1" x14ac:dyDescent="0.3">
      <c r="B127" s="9"/>
      <c r="C127" s="268" t="s">
        <v>17</v>
      </c>
      <c r="D127" s="231">
        <f>D128+D133+D136</f>
        <v>59368</v>
      </c>
      <c r="E127" s="231">
        <f>E128+E133+E136</f>
        <v>1242.4285</v>
      </c>
      <c r="F127" s="231">
        <f>F136+F133+F128</f>
        <v>9971.0227000000014</v>
      </c>
      <c r="G127" s="361">
        <f>G128+G133+G136</f>
        <v>49396.977299999999</v>
      </c>
      <c r="H127" s="362">
        <f>H128+H133+H136</f>
        <v>7143.76</v>
      </c>
      <c r="I127" s="119"/>
      <c r="J127" s="129"/>
      <c r="K127" s="158"/>
      <c r="L127" s="158"/>
    </row>
    <row r="128" spans="2:13" ht="15.75" customHeight="1" x14ac:dyDescent="0.25">
      <c r="B128" s="2"/>
      <c r="C128" s="269" t="s">
        <v>106</v>
      </c>
      <c r="D128" s="383">
        <f>D129+D130+D131+D132</f>
        <v>44779</v>
      </c>
      <c r="E128" s="383">
        <f>E129+E130+E131+E132</f>
        <v>1104.7567999999999</v>
      </c>
      <c r="F128" s="383">
        <f>F129+F130+F132+F131</f>
        <v>8913.4166000000005</v>
      </c>
      <c r="G128" s="363">
        <f>G129+G130+G131+G132</f>
        <v>35865.583400000003</v>
      </c>
      <c r="H128" s="364">
        <f>H129+H130+H131+H132</f>
        <v>6161.9101000000001</v>
      </c>
      <c r="I128" s="4"/>
      <c r="J128" s="129"/>
      <c r="K128" s="158"/>
      <c r="L128" s="158"/>
      <c r="M128"/>
    </row>
    <row r="129" spans="2:13" s="22" customFormat="1" ht="14.1" customHeight="1" x14ac:dyDescent="0.25">
      <c r="B129" s="45"/>
      <c r="C129" s="270" t="s">
        <v>22</v>
      </c>
      <c r="D129" s="245">
        <f>12789</f>
        <v>12789</v>
      </c>
      <c r="E129" s="245">
        <v>169.21979999999999</v>
      </c>
      <c r="F129" s="245">
        <v>2067.598</v>
      </c>
      <c r="G129" s="365">
        <f t="shared" ref="G129:G141" si="5">D129-F129</f>
        <v>10721.402</v>
      </c>
      <c r="H129" s="366">
        <v>1167.0367000000001</v>
      </c>
      <c r="I129" s="46"/>
      <c r="J129" s="129"/>
      <c r="K129" s="158"/>
      <c r="L129" s="158"/>
    </row>
    <row r="130" spans="2:13" s="22" customFormat="1" ht="14.1" customHeight="1" x14ac:dyDescent="0.25">
      <c r="B130" s="131"/>
      <c r="C130" s="270" t="s">
        <v>23</v>
      </c>
      <c r="D130" s="245">
        <v>11990</v>
      </c>
      <c r="E130" s="245">
        <v>532.62739999999997</v>
      </c>
      <c r="F130" s="245">
        <v>2854.328</v>
      </c>
      <c r="G130" s="365">
        <f t="shared" si="5"/>
        <v>9135.6720000000005</v>
      </c>
      <c r="H130" s="366">
        <v>1963.0554999999999</v>
      </c>
      <c r="I130" s="137"/>
      <c r="J130" s="129"/>
      <c r="K130" s="158"/>
      <c r="L130" s="158"/>
    </row>
    <row r="131" spans="2:13" s="22" customFormat="1" ht="14.1" customHeight="1" x14ac:dyDescent="0.25">
      <c r="B131" s="131"/>
      <c r="C131" s="270" t="s">
        <v>24</v>
      </c>
      <c r="D131" s="245">
        <v>11335</v>
      </c>
      <c r="E131" s="245">
        <v>296.77890000000002</v>
      </c>
      <c r="F131" s="245">
        <v>2711.8769000000002</v>
      </c>
      <c r="G131" s="365">
        <f t="shared" si="5"/>
        <v>8623.1231000000007</v>
      </c>
      <c r="H131" s="366">
        <v>2043.1574000000001</v>
      </c>
      <c r="I131" s="137"/>
      <c r="J131" s="129"/>
      <c r="K131" s="158"/>
      <c r="L131" s="158"/>
    </row>
    <row r="132" spans="2:13" s="22" customFormat="1" ht="14.1" customHeight="1" x14ac:dyDescent="0.25">
      <c r="B132" s="131"/>
      <c r="C132" s="270" t="s">
        <v>101</v>
      </c>
      <c r="D132" s="245">
        <v>8665</v>
      </c>
      <c r="E132" s="245">
        <v>106.1307</v>
      </c>
      <c r="F132" s="245">
        <v>1279.6137000000001</v>
      </c>
      <c r="G132" s="365">
        <f t="shared" si="5"/>
        <v>7385.3863000000001</v>
      </c>
      <c r="H132" s="366">
        <v>988.66049999999996</v>
      </c>
      <c r="I132" s="137"/>
      <c r="J132" s="129"/>
      <c r="K132" s="158"/>
      <c r="L132" s="158"/>
    </row>
    <row r="133" spans="2:13" s="23" customFormat="1" ht="14.1" customHeight="1" x14ac:dyDescent="0.25">
      <c r="B133" s="20"/>
      <c r="C133" s="271" t="s">
        <v>18</v>
      </c>
      <c r="D133" s="238">
        <f>D134+D135</f>
        <v>6419</v>
      </c>
      <c r="E133" s="238">
        <v>1.4642999999999999</v>
      </c>
      <c r="F133" s="238">
        <v>292.57650000000001</v>
      </c>
      <c r="G133" s="367">
        <f t="shared" si="5"/>
        <v>6126.4234999999999</v>
      </c>
      <c r="H133" s="368">
        <v>140.50559999999999</v>
      </c>
      <c r="I133" s="39"/>
      <c r="J133" s="129"/>
      <c r="K133" s="158"/>
      <c r="L133" s="158"/>
    </row>
    <row r="134" spans="2:13" ht="14.1" customHeight="1" x14ac:dyDescent="0.25">
      <c r="B134" s="9"/>
      <c r="C134" s="270" t="s">
        <v>40</v>
      </c>
      <c r="D134" s="245">
        <v>5919</v>
      </c>
      <c r="E134" s="245"/>
      <c r="F134" s="245">
        <v>290.16800000000001</v>
      </c>
      <c r="G134" s="365">
        <f t="shared" si="5"/>
        <v>5628.8320000000003</v>
      </c>
      <c r="H134" s="366">
        <v>140.16800000000001</v>
      </c>
      <c r="I134" s="119"/>
      <c r="J134" s="129"/>
      <c r="K134" s="158"/>
      <c r="L134" s="158"/>
      <c r="M134"/>
    </row>
    <row r="135" spans="2:13" ht="14.1" customHeight="1" x14ac:dyDescent="0.25">
      <c r="B135" s="20"/>
      <c r="C135" s="270" t="s">
        <v>41</v>
      </c>
      <c r="D135" s="245">
        <v>500</v>
      </c>
      <c r="E135" s="245">
        <f>E133-E134</f>
        <v>1.4642999999999999</v>
      </c>
      <c r="F135" s="245">
        <f>F133-F134</f>
        <v>2.4085000000000036</v>
      </c>
      <c r="G135" s="365">
        <f t="shared" si="5"/>
        <v>497.5915</v>
      </c>
      <c r="H135" s="366">
        <f>H133-H134</f>
        <v>0.33759999999998058</v>
      </c>
      <c r="I135" s="39"/>
      <c r="J135" s="129"/>
      <c r="K135" s="158"/>
      <c r="L135" s="158"/>
      <c r="M135"/>
    </row>
    <row r="136" spans="2:13" ht="15.75" thickBot="1" x14ac:dyDescent="0.3">
      <c r="B136" s="9"/>
      <c r="C136" s="272" t="s">
        <v>98</v>
      </c>
      <c r="D136" s="262">
        <v>8170</v>
      </c>
      <c r="E136" s="262">
        <v>136.20740000000001</v>
      </c>
      <c r="F136" s="262">
        <v>765.02959999999996</v>
      </c>
      <c r="G136" s="369">
        <f t="shared" si="5"/>
        <v>7404.9704000000002</v>
      </c>
      <c r="H136" s="370">
        <v>841.34429999999998</v>
      </c>
      <c r="I136" s="119"/>
      <c r="J136" s="129"/>
      <c r="K136" s="158"/>
      <c r="L136" s="158"/>
      <c r="M136"/>
    </row>
    <row r="137" spans="2:13" s="71" customFormat="1" ht="15.75" thickBot="1" x14ac:dyDescent="0.3">
      <c r="B137" s="9"/>
      <c r="C137" s="268" t="s">
        <v>13</v>
      </c>
      <c r="D137" s="231">
        <v>124</v>
      </c>
      <c r="E137" s="231">
        <v>2.5700000000000001E-2</v>
      </c>
      <c r="F137" s="231">
        <v>0.18770000000000001</v>
      </c>
      <c r="G137" s="384">
        <f t="shared" si="5"/>
        <v>123.81229999999999</v>
      </c>
      <c r="H137" s="385">
        <v>1.6378999999999999</v>
      </c>
      <c r="I137" s="119"/>
      <c r="J137" s="129"/>
      <c r="K137" s="158"/>
      <c r="L137" s="158"/>
    </row>
    <row r="138" spans="2:13" s="71" customFormat="1" ht="18" thickBot="1" x14ac:dyDescent="0.3">
      <c r="B138" s="9"/>
      <c r="C138" s="273" t="s">
        <v>68</v>
      </c>
      <c r="D138" s="301">
        <v>2000</v>
      </c>
      <c r="E138" s="301">
        <v>4.3137999999999996</v>
      </c>
      <c r="F138" s="301">
        <v>2000</v>
      </c>
      <c r="G138" s="304">
        <f t="shared" si="5"/>
        <v>0</v>
      </c>
      <c r="H138" s="306">
        <v>2000</v>
      </c>
      <c r="I138" s="119"/>
      <c r="J138" s="129"/>
      <c r="K138" s="158"/>
      <c r="L138" s="158"/>
    </row>
    <row r="139" spans="2:13" s="71" customFormat="1" ht="15.75" thickBot="1" x14ac:dyDescent="0.3">
      <c r="B139" s="9"/>
      <c r="C139" s="268" t="s">
        <v>42</v>
      </c>
      <c r="D139" s="231">
        <v>250</v>
      </c>
      <c r="E139" s="231"/>
      <c r="F139" s="231"/>
      <c r="G139" s="235">
        <f t="shared" si="5"/>
        <v>250</v>
      </c>
      <c r="H139" s="236">
        <v>70.180000000000007</v>
      </c>
      <c r="I139" s="158"/>
      <c r="J139" s="129"/>
      <c r="K139" s="158"/>
      <c r="L139" s="158"/>
    </row>
    <row r="140" spans="2:13" s="71" customFormat="1" ht="15.75" thickBot="1" x14ac:dyDescent="0.3">
      <c r="B140" s="9"/>
      <c r="C140" s="222" t="s">
        <v>14</v>
      </c>
      <c r="D140" s="229"/>
      <c r="E140" s="229">
        <v>37</v>
      </c>
      <c r="F140" s="229">
        <v>120</v>
      </c>
      <c r="G140" s="239">
        <f t="shared" si="5"/>
        <v>-120</v>
      </c>
      <c r="H140" s="302">
        <v>45</v>
      </c>
      <c r="I140" s="119"/>
      <c r="J140" s="129"/>
      <c r="K140" s="158"/>
      <c r="L140" s="158"/>
    </row>
    <row r="141" spans="2:13" s="3" customFormat="1" ht="16.5" thickBot="1" x14ac:dyDescent="0.3">
      <c r="B141" s="2"/>
      <c r="C141" s="32" t="s">
        <v>9</v>
      </c>
      <c r="D141" s="188">
        <f>D122+D126+D127+D137+D138+D139</f>
        <v>156950</v>
      </c>
      <c r="E141" s="188">
        <f>E122+E126+E127+E137+E138+E139+E140</f>
        <v>2835.5306</v>
      </c>
      <c r="F141" s="188">
        <f>F122+F126+F127+F137+F138+F139+F140</f>
        <v>16301.333200000003</v>
      </c>
      <c r="G141" s="203">
        <f t="shared" si="5"/>
        <v>140648.66680000001</v>
      </c>
      <c r="H141" s="200">
        <f>H122+H126+H127+H137+H138+H139+H140</f>
        <v>12805.6137</v>
      </c>
      <c r="I141" s="174"/>
      <c r="J141" s="129"/>
      <c r="K141" s="158"/>
      <c r="L141" s="158"/>
    </row>
    <row r="142" spans="2:13" s="3" customFormat="1" ht="14.25" customHeight="1" x14ac:dyDescent="0.25">
      <c r="B142" s="2"/>
      <c r="C142" s="372" t="s">
        <v>111</v>
      </c>
      <c r="D142" s="34"/>
      <c r="E142" s="34"/>
      <c r="F142" s="34"/>
      <c r="G142" s="34"/>
      <c r="H142" s="174"/>
      <c r="I142" s="174"/>
      <c r="J142" s="174"/>
      <c r="K142" s="1"/>
      <c r="L142" s="4"/>
      <c r="M142" s="4"/>
    </row>
    <row r="143" spans="2:13" s="3" customFormat="1" ht="14.25" customHeight="1" x14ac:dyDescent="0.25">
      <c r="B143" s="2"/>
      <c r="C143" s="124" t="s">
        <v>89</v>
      </c>
      <c r="D143" s="34"/>
      <c r="E143" s="34"/>
      <c r="F143" s="34"/>
      <c r="G143" s="34"/>
      <c r="H143" s="174"/>
      <c r="I143" s="4"/>
      <c r="J143" s="4"/>
      <c r="K143" s="69"/>
      <c r="L143" s="4"/>
      <c r="M143" s="4"/>
    </row>
    <row r="144" spans="2:13" s="3" customFormat="1" ht="14.25" customHeight="1" x14ac:dyDescent="0.25">
      <c r="B144" s="118"/>
      <c r="C144" s="205" t="s">
        <v>110</v>
      </c>
      <c r="D144" s="34"/>
      <c r="E144" s="34"/>
      <c r="F144" s="34"/>
      <c r="G144" s="34"/>
      <c r="H144" s="174"/>
      <c r="I144" s="174"/>
      <c r="J144" s="4"/>
      <c r="K144" s="117"/>
      <c r="L144" s="4"/>
      <c r="M144" s="4"/>
    </row>
    <row r="145" spans="2:13" ht="3" customHeight="1" thickBot="1" x14ac:dyDescent="0.3">
      <c r="B145" s="35"/>
      <c r="C145" s="47"/>
      <c r="D145" s="209"/>
      <c r="E145" s="209"/>
      <c r="F145" s="48"/>
      <c r="G145" s="48"/>
      <c r="H145" s="36"/>
      <c r="I145" s="78"/>
      <c r="J145" s="156"/>
      <c r="K145" s="37"/>
      <c r="L145" s="119"/>
      <c r="M145" s="119"/>
    </row>
    <row r="146" spans="2:13" ht="12" customHeight="1" thickTop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12" customHeight="1" x14ac:dyDescent="0.25">
      <c r="B147" s="119"/>
      <c r="C147" s="137"/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x14ac:dyDescent="0.25">
      <c r="B148" s="6"/>
      <c r="C148" s="27"/>
      <c r="D148" s="28"/>
      <c r="E148" s="28"/>
      <c r="F148" s="28"/>
      <c r="G148" s="28"/>
      <c r="H148" s="6"/>
      <c r="I148" s="6"/>
      <c r="J148" s="119"/>
      <c r="K148" s="6"/>
      <c r="L148" s="119"/>
      <c r="M148" s="119"/>
    </row>
    <row r="149" spans="2:13" ht="20.25" customHeight="1" thickBot="1" x14ac:dyDescent="0.35">
      <c r="B149" s="119"/>
      <c r="C149" s="219" t="s">
        <v>66</v>
      </c>
      <c r="D149" s="138"/>
      <c r="E149" s="138"/>
      <c r="F149" s="138"/>
      <c r="G149" s="138"/>
      <c r="H149" s="119"/>
      <c r="I149" s="119"/>
      <c r="J149" s="119"/>
      <c r="K149" s="119"/>
      <c r="L149" s="119"/>
      <c r="M149" s="119"/>
    </row>
    <row r="150" spans="2:13" ht="12" customHeight="1" thickTop="1" thickBot="1" x14ac:dyDescent="0.3">
      <c r="B150" s="213"/>
      <c r="C150" s="214"/>
      <c r="D150" s="215"/>
      <c r="E150" s="215"/>
      <c r="F150" s="215"/>
      <c r="G150" s="215"/>
      <c r="H150" s="216"/>
      <c r="I150" s="216"/>
      <c r="J150" s="216"/>
      <c r="K150" s="217"/>
      <c r="L150" s="119"/>
      <c r="M150" s="119"/>
    </row>
    <row r="151" spans="2:13" ht="12" customHeight="1" thickBot="1" x14ac:dyDescent="0.3">
      <c r="B151" s="120"/>
      <c r="C151" s="412" t="s">
        <v>2</v>
      </c>
      <c r="D151" s="413"/>
      <c r="E151" s="191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4" t="s">
        <v>55</v>
      </c>
      <c r="D152" s="275">
        <v>19514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5" customHeight="1" x14ac:dyDescent="0.25">
      <c r="B153" s="120"/>
      <c r="C153" s="277" t="s">
        <v>71</v>
      </c>
      <c r="D153" s="278">
        <v>8878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5" customHeight="1" thickBot="1" x14ac:dyDescent="0.3">
      <c r="B154" s="120"/>
      <c r="C154" s="279" t="s">
        <v>72</v>
      </c>
      <c r="D154" s="278">
        <v>4266</v>
      </c>
      <c r="E154" s="276"/>
      <c r="F154" s="191"/>
      <c r="G154" s="138"/>
      <c r="H154" s="119"/>
      <c r="I154" s="119"/>
      <c r="J154" s="119"/>
      <c r="K154" s="121"/>
      <c r="L154" s="119"/>
      <c r="M154" s="119"/>
    </row>
    <row r="155" spans="2:13" ht="16.5" thickBot="1" x14ac:dyDescent="0.3">
      <c r="B155" s="120"/>
      <c r="C155" s="280" t="s">
        <v>31</v>
      </c>
      <c r="D155" s="281">
        <f>SUM(D152:D154)</f>
        <v>32658</v>
      </c>
      <c r="E155" s="276"/>
      <c r="F155" s="191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82" t="s">
        <v>90</v>
      </c>
      <c r="D156" s="283"/>
      <c r="E156" s="283"/>
      <c r="F156" s="138"/>
      <c r="G156" s="138"/>
      <c r="H156" s="119"/>
      <c r="I156" s="119"/>
      <c r="J156" s="119"/>
      <c r="K156" s="121"/>
      <c r="L156" s="119"/>
      <c r="M156" s="119"/>
    </row>
    <row r="157" spans="2:13" ht="11.25" customHeight="1" x14ac:dyDescent="0.25">
      <c r="B157" s="120"/>
      <c r="C157" s="282" t="s">
        <v>91</v>
      </c>
      <c r="D157" s="283"/>
      <c r="E157" s="283"/>
      <c r="F157" s="138"/>
      <c r="G157" s="138"/>
      <c r="H157" s="119"/>
      <c r="I157" s="119"/>
      <c r="J157" s="119"/>
      <c r="K157" s="121"/>
      <c r="L157" s="119"/>
      <c r="M157" s="119"/>
    </row>
    <row r="158" spans="2:13" ht="12" customHeight="1" x14ac:dyDescent="0.25">
      <c r="B158" s="120"/>
      <c r="C158" s="124" t="s">
        <v>92</v>
      </c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5.25" customHeight="1" thickBot="1" x14ac:dyDescent="0.3">
      <c r="B159" s="120"/>
      <c r="C159" s="124"/>
      <c r="D159" s="138"/>
      <c r="E159" s="138"/>
      <c r="F159" s="138"/>
      <c r="G159" s="138"/>
      <c r="H159" s="119"/>
      <c r="I159" s="119"/>
      <c r="J159" s="119"/>
      <c r="K159" s="121"/>
      <c r="L159" s="119"/>
      <c r="M159" s="119"/>
    </row>
    <row r="160" spans="2:13" ht="48" thickBot="1" x14ac:dyDescent="0.3">
      <c r="B160" s="120"/>
      <c r="C160" s="107" t="s">
        <v>19</v>
      </c>
      <c r="D160" s="114" t="s">
        <v>20</v>
      </c>
      <c r="E160" s="70" t="str">
        <f>E20</f>
        <v>LANDET KVANTUM UKE 6</v>
      </c>
      <c r="F160" s="70" t="str">
        <f>F20</f>
        <v>LANDET KVANTUM T.O.M UKE 6</v>
      </c>
      <c r="G160" s="70" t="str">
        <f>H20</f>
        <v>RESTKVOTER</v>
      </c>
      <c r="H160" s="93" t="str">
        <f>I20</f>
        <v>LANDET KVANTUM T.O.M. UKE 6 2017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2" t="s">
        <v>5</v>
      </c>
      <c r="D161" s="185">
        <v>19401</v>
      </c>
      <c r="E161" s="185">
        <v>117.85509999999999</v>
      </c>
      <c r="F161" s="185">
        <v>633.25369999999998</v>
      </c>
      <c r="G161" s="185">
        <f>D161-F161</f>
        <v>18767.746299999999</v>
      </c>
      <c r="H161" s="223">
        <v>151.21340000000001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5" t="s">
        <v>41</v>
      </c>
      <c r="D162" s="185">
        <v>100</v>
      </c>
      <c r="E162" s="185">
        <v>0.15029999999999999</v>
      </c>
      <c r="F162" s="185">
        <v>0.15029999999999999</v>
      </c>
      <c r="G162" s="185">
        <f>D162-F162</f>
        <v>99.849699999999999</v>
      </c>
      <c r="H162" s="223">
        <v>3.0000000000000001E-3</v>
      </c>
      <c r="I162" s="119"/>
      <c r="J162" s="119"/>
      <c r="K162" s="121"/>
      <c r="L162" s="119"/>
      <c r="M162" s="119"/>
    </row>
    <row r="163" spans="1:13" ht="15" customHeight="1" thickBot="1" x14ac:dyDescent="0.3">
      <c r="B163" s="120"/>
      <c r="C163" s="110" t="s">
        <v>36</v>
      </c>
      <c r="D163" s="186">
        <v>13</v>
      </c>
      <c r="E163" s="186"/>
      <c r="F163" s="186"/>
      <c r="G163" s="186">
        <f>D163-F163</f>
        <v>13</v>
      </c>
      <c r="H163" s="224"/>
      <c r="I163" s="119"/>
      <c r="J163" s="119"/>
      <c r="K163" s="121"/>
      <c r="L163" s="119"/>
      <c r="M163" s="119"/>
    </row>
    <row r="164" spans="1:13" ht="15" customHeight="1" thickBot="1" x14ac:dyDescent="0.3">
      <c r="A164" s="119"/>
      <c r="B164" s="120"/>
      <c r="C164" s="113" t="s">
        <v>52</v>
      </c>
      <c r="D164" s="187">
        <f>SUM(D161:D163)</f>
        <v>19514</v>
      </c>
      <c r="E164" s="187">
        <f>SUM(E161:E163)</f>
        <v>118.00539999999999</v>
      </c>
      <c r="F164" s="187">
        <f>SUM(F161:F163)</f>
        <v>633.404</v>
      </c>
      <c r="G164" s="187">
        <f>D164-F164</f>
        <v>18880.596000000001</v>
      </c>
      <c r="H164" s="210">
        <f>SUM(H161:H163)</f>
        <v>151.21639999999999</v>
      </c>
      <c r="I164" s="119"/>
      <c r="J164" s="119"/>
      <c r="K164" s="121"/>
      <c r="L164" s="119"/>
      <c r="M164" s="119"/>
    </row>
    <row r="165" spans="1:13" ht="21" customHeight="1" thickBot="1" x14ac:dyDescent="0.3">
      <c r="B165" s="154"/>
      <c r="C165" s="135" t="s">
        <v>67</v>
      </c>
      <c r="D165" s="156"/>
      <c r="E165" s="156"/>
      <c r="F165" s="212"/>
      <c r="G165" s="212"/>
      <c r="H165" s="212"/>
      <c r="I165" s="212"/>
      <c r="J165" s="156"/>
      <c r="K165" s="157"/>
      <c r="L165" s="119"/>
    </row>
    <row r="166" spans="1:13" s="40" customFormat="1" ht="30" customHeight="1" thickTop="1" thickBot="1" x14ac:dyDescent="0.35">
      <c r="A166" s="80"/>
      <c r="B166" s="49"/>
      <c r="C166" s="218" t="s">
        <v>43</v>
      </c>
      <c r="D166" s="49"/>
      <c r="E166" s="49"/>
      <c r="F166" s="49"/>
      <c r="G166" s="49"/>
      <c r="H166" s="49"/>
      <c r="I166" s="82"/>
      <c r="J166" s="82"/>
      <c r="K166" s="49"/>
      <c r="L166" s="82"/>
      <c r="M166" s="82"/>
    </row>
    <row r="167" spans="1:13" ht="17.100000000000001" customHeight="1" thickTop="1" x14ac:dyDescent="0.25">
      <c r="B167" s="417" t="s">
        <v>1</v>
      </c>
      <c r="C167" s="418"/>
      <c r="D167" s="418"/>
      <c r="E167" s="418"/>
      <c r="F167" s="418"/>
      <c r="G167" s="418"/>
      <c r="H167" s="418"/>
      <c r="I167" s="418"/>
      <c r="J167" s="418"/>
      <c r="K167" s="419"/>
      <c r="L167" s="192"/>
      <c r="M167" s="192"/>
    </row>
    <row r="168" spans="1:13" ht="6" customHeight="1" thickBot="1" x14ac:dyDescent="0.3">
      <c r="B168" s="50"/>
      <c r="C168" s="41"/>
      <c r="D168" s="41"/>
      <c r="E168" s="41"/>
      <c r="F168" s="41"/>
      <c r="G168" s="41"/>
      <c r="H168" s="41"/>
      <c r="I168" s="81"/>
      <c r="J168" s="81"/>
      <c r="K168" s="42"/>
      <c r="L168" s="81"/>
      <c r="M168" s="81"/>
    </row>
    <row r="169" spans="1:13" s="3" customFormat="1" ht="18" customHeight="1" thickBot="1" x14ac:dyDescent="0.3">
      <c r="B169" s="29"/>
      <c r="C169" s="412" t="s">
        <v>2</v>
      </c>
      <c r="D169" s="413"/>
      <c r="E169" s="412" t="s">
        <v>53</v>
      </c>
      <c r="F169" s="413"/>
      <c r="G169" s="412" t="s">
        <v>54</v>
      </c>
      <c r="H169" s="413"/>
      <c r="I169" s="84"/>
      <c r="J169" s="84"/>
      <c r="K169" s="30"/>
      <c r="L169" s="144"/>
      <c r="M169" s="144"/>
    </row>
    <row r="170" spans="1:13" ht="14.25" customHeight="1" x14ac:dyDescent="0.25">
      <c r="B170" s="50"/>
      <c r="C170" s="274" t="s">
        <v>55</v>
      </c>
      <c r="D170" s="284">
        <v>54382</v>
      </c>
      <c r="E170" s="285" t="s">
        <v>5</v>
      </c>
      <c r="F170" s="286">
        <v>40872</v>
      </c>
      <c r="G170" s="277" t="s">
        <v>12</v>
      </c>
      <c r="H170" s="102">
        <v>26187</v>
      </c>
      <c r="I170" s="84"/>
      <c r="J170" s="84"/>
      <c r="K170" s="31"/>
      <c r="L170" s="152"/>
      <c r="M170" s="152"/>
    </row>
    <row r="171" spans="1:13" ht="14.25" customHeight="1" x14ac:dyDescent="0.25">
      <c r="B171" s="50"/>
      <c r="C171" s="277" t="s">
        <v>44</v>
      </c>
      <c r="D171" s="287">
        <v>51031</v>
      </c>
      <c r="E171" s="288" t="s">
        <v>45</v>
      </c>
      <c r="F171" s="289">
        <v>8000</v>
      </c>
      <c r="G171" s="277" t="s">
        <v>11</v>
      </c>
      <c r="H171" s="102">
        <v>6816</v>
      </c>
      <c r="I171" s="84"/>
      <c r="J171" s="84"/>
      <c r="K171" s="31"/>
      <c r="L171" s="152"/>
      <c r="M171" s="152"/>
    </row>
    <row r="172" spans="1:13" ht="14.25" customHeight="1" x14ac:dyDescent="0.25">
      <c r="B172" s="50"/>
      <c r="C172" s="277"/>
      <c r="D172" s="287"/>
      <c r="E172" s="288" t="s">
        <v>38</v>
      </c>
      <c r="F172" s="289">
        <v>5500</v>
      </c>
      <c r="G172" s="277" t="s">
        <v>46</v>
      </c>
      <c r="H172" s="102">
        <v>6060</v>
      </c>
      <c r="I172" s="84"/>
      <c r="J172" s="84"/>
      <c r="K172" s="52"/>
      <c r="L172" s="193"/>
      <c r="M172" s="193"/>
    </row>
    <row r="173" spans="1:13" ht="14.1" customHeight="1" thickBot="1" x14ac:dyDescent="0.3">
      <c r="B173" s="50"/>
      <c r="C173" s="277"/>
      <c r="D173" s="287"/>
      <c r="E173" s="288"/>
      <c r="F173" s="289"/>
      <c r="G173" s="277" t="s">
        <v>47</v>
      </c>
      <c r="H173" s="102">
        <v>1811</v>
      </c>
      <c r="I173" s="84"/>
      <c r="J173" s="84"/>
      <c r="K173" s="52"/>
      <c r="L173" s="193"/>
      <c r="M173" s="193"/>
    </row>
    <row r="174" spans="1:13" ht="14.1" customHeight="1" thickBot="1" x14ac:dyDescent="0.3">
      <c r="B174" s="50"/>
      <c r="C174" s="53" t="s">
        <v>31</v>
      </c>
      <c r="D174" s="290">
        <f>SUM(D170:D173)</f>
        <v>105413</v>
      </c>
      <c r="E174" s="291" t="s">
        <v>57</v>
      </c>
      <c r="F174" s="290">
        <f>SUM(F170:F173)</f>
        <v>54372</v>
      </c>
      <c r="G174" s="53" t="s">
        <v>5</v>
      </c>
      <c r="H174" s="103">
        <f>SUM(H170:H173)</f>
        <v>40874</v>
      </c>
      <c r="I174" s="84"/>
      <c r="J174" s="84"/>
      <c r="K174" s="52"/>
      <c r="L174" s="193"/>
      <c r="M174" s="193"/>
    </row>
    <row r="175" spans="1:13" ht="12.95" customHeight="1" x14ac:dyDescent="0.25">
      <c r="B175" s="50"/>
      <c r="C175" s="259" t="s">
        <v>74</v>
      </c>
      <c r="D175" s="288"/>
      <c r="E175" s="288"/>
      <c r="F175" s="288"/>
      <c r="G175" s="85"/>
      <c r="H175" s="51"/>
      <c r="I175" s="84"/>
      <c r="J175" s="84"/>
      <c r="K175" s="52"/>
      <c r="L175" s="193"/>
      <c r="M175" s="193"/>
    </row>
    <row r="176" spans="1:13" s="6" customFormat="1" ht="12.95" customHeight="1" x14ac:dyDescent="0.25">
      <c r="B176" s="50"/>
      <c r="C176" s="292" t="s">
        <v>73</v>
      </c>
      <c r="D176" s="85"/>
      <c r="E176" s="85"/>
      <c r="F176" s="85"/>
      <c r="G176" s="85"/>
      <c r="H176" s="41"/>
      <c r="I176" s="81"/>
      <c r="J176" s="81"/>
      <c r="K176" s="42"/>
      <c r="L176" s="81"/>
      <c r="M176" s="81"/>
    </row>
    <row r="177" spans="1:13" s="6" customFormat="1" ht="8.25" customHeight="1" thickBot="1" x14ac:dyDescent="0.3">
      <c r="B177" s="50"/>
      <c r="C177" s="54"/>
      <c r="D177" s="41"/>
      <c r="E177" s="41"/>
      <c r="F177" s="41"/>
      <c r="G177" s="41"/>
      <c r="H177" s="41"/>
      <c r="I177" s="81"/>
      <c r="J177" s="81"/>
      <c r="K177" s="42"/>
      <c r="L177" s="81"/>
      <c r="M177" s="81"/>
    </row>
    <row r="178" spans="1:13" ht="18" customHeight="1" x14ac:dyDescent="0.25">
      <c r="B178" s="414" t="s">
        <v>8</v>
      </c>
      <c r="C178" s="415"/>
      <c r="D178" s="415"/>
      <c r="E178" s="415"/>
      <c r="F178" s="415"/>
      <c r="G178" s="415"/>
      <c r="H178" s="415"/>
      <c r="I178" s="415"/>
      <c r="J178" s="415"/>
      <c r="K178" s="416"/>
      <c r="L178" s="192"/>
      <c r="M178" s="192"/>
    </row>
    <row r="179" spans="1:13" ht="4.5" customHeight="1" thickBot="1" x14ac:dyDescent="0.3">
      <c r="B179" s="55"/>
      <c r="C179" s="56"/>
      <c r="D179" s="56"/>
      <c r="E179" s="56"/>
      <c r="F179" s="56"/>
      <c r="G179" s="56"/>
      <c r="H179" s="56"/>
      <c r="I179" s="87"/>
      <c r="J179" s="87"/>
      <c r="K179" s="57"/>
      <c r="L179" s="87"/>
      <c r="M179" s="87"/>
    </row>
    <row r="180" spans="1:13" ht="48" thickBot="1" x14ac:dyDescent="0.3">
      <c r="A180" s="3"/>
      <c r="B180" s="29"/>
      <c r="C180" s="107" t="s">
        <v>19</v>
      </c>
      <c r="D180" s="180" t="s">
        <v>76</v>
      </c>
      <c r="E180" s="227" t="str">
        <f>E20</f>
        <v>LANDET KVANTUM UKE 6</v>
      </c>
      <c r="F180" s="70" t="str">
        <f>F20</f>
        <v>LANDET KVANTUM T.O.M UKE 6</v>
      </c>
      <c r="G180" s="70" t="str">
        <f>H20</f>
        <v>RESTKVOTER</v>
      </c>
      <c r="H180" s="93" t="str">
        <f>I20</f>
        <v>LANDET KVANTUM T.O.M. UKE 6 2017</v>
      </c>
      <c r="I180" s="144"/>
      <c r="J180" s="30"/>
      <c r="K180" s="144"/>
      <c r="L180" s="144"/>
      <c r="M180"/>
    </row>
    <row r="181" spans="1:13" ht="14.1" customHeight="1" x14ac:dyDescent="0.25">
      <c r="B181" s="50"/>
      <c r="C181" s="108" t="s">
        <v>16</v>
      </c>
      <c r="D181" s="232">
        <f t="shared" ref="D181:G181" si="6">D182+D183+D184+D185</f>
        <v>40874</v>
      </c>
      <c r="E181" s="232">
        <f>E182+E183+E184+E185</f>
        <v>652.6739</v>
      </c>
      <c r="F181" s="232">
        <f t="shared" si="6"/>
        <v>2469.2448999999997</v>
      </c>
      <c r="G181" s="311">
        <f t="shared" si="6"/>
        <v>38404.755100000002</v>
      </c>
      <c r="H181" s="316">
        <f>H182+H183+H184+H185</f>
        <v>1726.8792999999998</v>
      </c>
      <c r="I181" s="81"/>
      <c r="J181" s="58"/>
      <c r="K181" s="194"/>
      <c r="L181" s="194"/>
      <c r="M181"/>
    </row>
    <row r="182" spans="1:13" ht="14.1" customHeight="1" x14ac:dyDescent="0.25">
      <c r="B182" s="50"/>
      <c r="C182" s="299" t="s">
        <v>81</v>
      </c>
      <c r="D182" s="293">
        <v>26187</v>
      </c>
      <c r="E182" s="293">
        <v>471.76589999999999</v>
      </c>
      <c r="F182" s="293">
        <v>1840.3081</v>
      </c>
      <c r="G182" s="309">
        <f t="shared" ref="G182:G187" si="7">D182-F182</f>
        <v>24346.691900000002</v>
      </c>
      <c r="H182" s="314">
        <v>1280.537</v>
      </c>
      <c r="I182" s="81"/>
      <c r="J182" s="58"/>
      <c r="K182" s="194"/>
      <c r="L182" s="194"/>
      <c r="M182"/>
    </row>
    <row r="183" spans="1:13" ht="14.1" customHeight="1" x14ac:dyDescent="0.25">
      <c r="B183" s="50"/>
      <c r="C183" s="109" t="s">
        <v>11</v>
      </c>
      <c r="D183" s="293">
        <v>6816</v>
      </c>
      <c r="E183" s="293">
        <v>129.06379999999999</v>
      </c>
      <c r="F183" s="293">
        <v>440.8596</v>
      </c>
      <c r="G183" s="309">
        <f t="shared" si="7"/>
        <v>6375.1404000000002</v>
      </c>
      <c r="H183" s="314">
        <v>226.7955</v>
      </c>
      <c r="I183" s="81"/>
      <c r="J183" s="58"/>
      <c r="K183" s="194"/>
      <c r="L183" s="194"/>
      <c r="M183"/>
    </row>
    <row r="184" spans="1:13" ht="14.1" customHeight="1" x14ac:dyDescent="0.25">
      <c r="B184" s="50"/>
      <c r="C184" s="109" t="s">
        <v>47</v>
      </c>
      <c r="D184" s="293">
        <v>1811</v>
      </c>
      <c r="E184" s="293">
        <v>51.844200000000001</v>
      </c>
      <c r="F184" s="293">
        <v>179.26320000000001</v>
      </c>
      <c r="G184" s="309">
        <f t="shared" si="7"/>
        <v>1631.7367999999999</v>
      </c>
      <c r="H184" s="314">
        <v>215.39340000000001</v>
      </c>
      <c r="I184" s="81"/>
      <c r="J184" s="58"/>
      <c r="K184" s="194"/>
      <c r="L184" s="194"/>
      <c r="M184"/>
    </row>
    <row r="185" spans="1:13" ht="14.1" customHeight="1" thickBot="1" x14ac:dyDescent="0.3">
      <c r="B185" s="50"/>
      <c r="C185" s="397" t="s">
        <v>46</v>
      </c>
      <c r="D185" s="398">
        <v>6060</v>
      </c>
      <c r="E185" s="398"/>
      <c r="F185" s="398">
        <v>8.8140000000000001</v>
      </c>
      <c r="G185" s="399">
        <f t="shared" si="7"/>
        <v>6051.1859999999997</v>
      </c>
      <c r="H185" s="400">
        <v>4.1534000000000004</v>
      </c>
      <c r="I185" s="81"/>
      <c r="J185" s="58"/>
      <c r="K185" s="194"/>
      <c r="L185" s="194"/>
      <c r="M185"/>
    </row>
    <row r="186" spans="1:13" ht="14.1" customHeight="1" thickBot="1" x14ac:dyDescent="0.3">
      <c r="B186" s="50"/>
      <c r="C186" s="112" t="s">
        <v>38</v>
      </c>
      <c r="D186" s="294">
        <v>5500</v>
      </c>
      <c r="E186" s="294">
        <v>1.1999999999999999E-3</v>
      </c>
      <c r="F186" s="294">
        <v>1.1999999999999999E-3</v>
      </c>
      <c r="G186" s="313">
        <f t="shared" si="7"/>
        <v>5499.9988000000003</v>
      </c>
      <c r="H186" s="318">
        <v>33.130000000000003</v>
      </c>
      <c r="I186" s="81"/>
      <c r="J186" s="58"/>
      <c r="K186" s="194"/>
      <c r="L186" s="194"/>
      <c r="M186"/>
    </row>
    <row r="187" spans="1:13" ht="14.1" customHeight="1" x14ac:dyDescent="0.25">
      <c r="B187" s="50"/>
      <c r="C187" s="108" t="s">
        <v>17</v>
      </c>
      <c r="D187" s="232">
        <v>8000</v>
      </c>
      <c r="E187" s="232">
        <f>E188+E189</f>
        <v>122.11490000000001</v>
      </c>
      <c r="F187" s="232">
        <f>F188+F189</f>
        <v>378.6456</v>
      </c>
      <c r="G187" s="311">
        <f t="shared" si="7"/>
        <v>7621.3544000000002</v>
      </c>
      <c r="H187" s="316">
        <f>H188+H189</f>
        <v>701.85969999999998</v>
      </c>
      <c r="I187" s="81"/>
      <c r="J187" s="58"/>
      <c r="K187" s="194"/>
      <c r="L187" s="194"/>
      <c r="M187"/>
    </row>
    <row r="188" spans="1:13" ht="14.1" customHeight="1" x14ac:dyDescent="0.25">
      <c r="B188" s="50"/>
      <c r="C188" s="109" t="s">
        <v>29</v>
      </c>
      <c r="D188" s="293"/>
      <c r="E188" s="293">
        <v>87.152000000000001</v>
      </c>
      <c r="F188" s="293">
        <v>87.152000000000001</v>
      </c>
      <c r="G188" s="309"/>
      <c r="H188" s="314"/>
      <c r="I188" s="81"/>
      <c r="J188" s="58"/>
      <c r="K188" s="194"/>
      <c r="L188" s="194"/>
      <c r="M188"/>
    </row>
    <row r="189" spans="1:13" ht="14.1" customHeight="1" thickBot="1" x14ac:dyDescent="0.3">
      <c r="B189" s="50"/>
      <c r="C189" s="111" t="s">
        <v>48</v>
      </c>
      <c r="D189" s="234"/>
      <c r="E189" s="234">
        <v>34.962899999999998</v>
      </c>
      <c r="F189" s="234">
        <v>291.49360000000001</v>
      </c>
      <c r="G189" s="312"/>
      <c r="H189" s="317">
        <v>701.85969999999998</v>
      </c>
      <c r="I189" s="84"/>
      <c r="J189" s="58"/>
      <c r="K189" s="194"/>
      <c r="L189" s="194"/>
      <c r="M189"/>
    </row>
    <row r="190" spans="1:13" ht="14.1" customHeight="1" thickBot="1" x14ac:dyDescent="0.3">
      <c r="B190" s="50"/>
      <c r="C190" s="112" t="s">
        <v>13</v>
      </c>
      <c r="D190" s="294">
        <v>10</v>
      </c>
      <c r="E190" s="294"/>
      <c r="F190" s="294">
        <v>8.4000000000000005E-2</v>
      </c>
      <c r="G190" s="313">
        <f>D190-F190</f>
        <v>9.9160000000000004</v>
      </c>
      <c r="H190" s="318">
        <v>0.2336</v>
      </c>
      <c r="I190" s="81"/>
      <c r="J190" s="58"/>
      <c r="K190" s="194"/>
      <c r="L190" s="194"/>
      <c r="M190"/>
    </row>
    <row r="191" spans="1:13" ht="14.1" customHeight="1" thickBot="1" x14ac:dyDescent="0.3">
      <c r="B191" s="50"/>
      <c r="C191" s="110" t="s">
        <v>49</v>
      </c>
      <c r="D191" s="233"/>
      <c r="E191" s="233">
        <v>0.80659999999999998</v>
      </c>
      <c r="F191" s="233">
        <v>4.3018999999999998</v>
      </c>
      <c r="G191" s="310">
        <f>D191-F191</f>
        <v>-4.3018999999999998</v>
      </c>
      <c r="H191" s="315">
        <v>2.6345000000000001</v>
      </c>
      <c r="I191" s="81"/>
      <c r="J191" s="58"/>
      <c r="K191" s="194"/>
      <c r="L191" s="194"/>
      <c r="M191"/>
    </row>
    <row r="192" spans="1:13" ht="16.5" thickBot="1" x14ac:dyDescent="0.3">
      <c r="A192" s="3"/>
      <c r="B192" s="29"/>
      <c r="C192" s="113" t="s">
        <v>9</v>
      </c>
      <c r="D192" s="188">
        <f>D181+D186+D187+D190</f>
        <v>54384</v>
      </c>
      <c r="E192" s="188">
        <f>E181+E186+E187+E190+E191</f>
        <v>775.59660000000008</v>
      </c>
      <c r="F192" s="188">
        <f>F181+F186+F187+F190+F191</f>
        <v>2852.2775999999994</v>
      </c>
      <c r="G192" s="203">
        <f>G181+G186+G187+G190+G191</f>
        <v>51531.722400000006</v>
      </c>
      <c r="H192" s="200">
        <f>H181+H186+H187+H190+H191</f>
        <v>2464.7370999999998</v>
      </c>
      <c r="I192" s="179"/>
      <c r="J192" s="58"/>
      <c r="K192" s="194"/>
      <c r="L192" s="194"/>
      <c r="M192"/>
    </row>
    <row r="193" spans="1:13" ht="14.1" customHeight="1" x14ac:dyDescent="0.25">
      <c r="A193" s="3"/>
      <c r="B193" s="29"/>
      <c r="C193" s="372" t="s">
        <v>82</v>
      </c>
      <c r="D193" s="67"/>
      <c r="E193" s="67"/>
      <c r="F193" s="67"/>
      <c r="G193" s="67"/>
      <c r="H193" s="371"/>
      <c r="I193" s="371"/>
      <c r="J193" s="144"/>
      <c r="K193" s="30"/>
      <c r="L193" s="144"/>
      <c r="M193" s="144"/>
    </row>
    <row r="194" spans="1:13" ht="14.1" customHeight="1" thickBot="1" x14ac:dyDescent="0.3">
      <c r="B194" s="59"/>
      <c r="C194" s="68"/>
      <c r="D194" s="68"/>
      <c r="E194" s="68"/>
      <c r="F194" s="68"/>
      <c r="G194" s="68"/>
      <c r="H194" s="60"/>
      <c r="I194" s="60"/>
      <c r="J194" s="60"/>
      <c r="K194" s="61"/>
      <c r="L194" s="81"/>
      <c r="M194" s="81"/>
    </row>
    <row r="195" spans="1:13" ht="14.1" customHeight="1" thickTop="1" x14ac:dyDescent="0.25"/>
    <row r="196" spans="1:13" s="40" customFormat="1" ht="17.100000000000001" customHeight="1" thickBot="1" x14ac:dyDescent="0.3">
      <c r="A196" s="80"/>
      <c r="B196" s="82"/>
      <c r="C196" s="94" t="s">
        <v>50</v>
      </c>
      <c r="D196" s="82"/>
      <c r="E196" s="82"/>
      <c r="F196" s="82"/>
      <c r="G196" s="82"/>
      <c r="H196" s="82"/>
      <c r="I196" s="82"/>
      <c r="J196" s="82"/>
      <c r="K196" s="80"/>
      <c r="L196" s="80"/>
      <c r="M196" s="80"/>
    </row>
    <row r="197" spans="1:13" ht="17.100000000000001" customHeight="1" thickTop="1" x14ac:dyDescent="0.25">
      <c r="B197" s="417" t="s">
        <v>1</v>
      </c>
      <c r="C197" s="418"/>
      <c r="D197" s="418"/>
      <c r="E197" s="418"/>
      <c r="F197" s="418"/>
      <c r="G197" s="418"/>
      <c r="H197" s="418"/>
      <c r="I197" s="418"/>
      <c r="J197" s="418"/>
      <c r="K197" s="419"/>
      <c r="L197" s="192"/>
      <c r="M197" s="192"/>
    </row>
    <row r="198" spans="1:13" ht="6" customHeight="1" thickBot="1" x14ac:dyDescent="0.3">
      <c r="B198" s="83"/>
      <c r="C198" s="81"/>
      <c r="D198" s="81"/>
      <c r="E198" s="81"/>
      <c r="F198" s="81"/>
      <c r="G198" s="81"/>
      <c r="H198" s="81"/>
      <c r="I198" s="81"/>
      <c r="J198" s="81"/>
      <c r="K198" s="72"/>
      <c r="L198" s="119"/>
      <c r="M198" s="119"/>
    </row>
    <row r="199" spans="1:13" s="3" customFormat="1" ht="14.1" customHeight="1" thickBot="1" x14ac:dyDescent="0.3">
      <c r="B199" s="73"/>
      <c r="C199" s="412" t="s">
        <v>2</v>
      </c>
      <c r="D199" s="413"/>
      <c r="E199"/>
      <c r="F199"/>
      <c r="G199" s="74"/>
      <c r="H199" s="74"/>
      <c r="I199" s="74"/>
      <c r="J199" s="144"/>
      <c r="K199" s="69"/>
      <c r="L199" s="4"/>
      <c r="M199" s="4"/>
    </row>
    <row r="200" spans="1:13" ht="16.5" customHeight="1" x14ac:dyDescent="0.25">
      <c r="B200" s="75"/>
      <c r="C200" s="274" t="s">
        <v>79</v>
      </c>
      <c r="D200" s="275">
        <v>6955</v>
      </c>
      <c r="E200" s="295"/>
      <c r="F200" s="244"/>
      <c r="G200" s="76"/>
      <c r="H200" s="76"/>
      <c r="I200" s="76"/>
      <c r="J200" s="162"/>
      <c r="K200" s="72"/>
      <c r="L200" s="119"/>
      <c r="M200" s="119"/>
    </row>
    <row r="201" spans="1:13" ht="14.1" customHeight="1" x14ac:dyDescent="0.25">
      <c r="B201" s="75"/>
      <c r="C201" s="277" t="s">
        <v>44</v>
      </c>
      <c r="D201" s="278">
        <v>35819</v>
      </c>
      <c r="E201" s="295"/>
      <c r="F201" s="244"/>
      <c r="G201" s="76"/>
      <c r="H201" s="76"/>
      <c r="I201" s="76"/>
      <c r="J201" s="162"/>
      <c r="K201" s="72"/>
      <c r="L201" s="119"/>
      <c r="M201" s="119"/>
    </row>
    <row r="202" spans="1:13" ht="14.1" customHeight="1" thickBot="1" x14ac:dyDescent="0.3">
      <c r="B202" s="75"/>
      <c r="C202" s="279" t="s">
        <v>28</v>
      </c>
      <c r="D202" s="278">
        <v>382</v>
      </c>
      <c r="E202" s="295"/>
      <c r="F202" s="244"/>
      <c r="G202" s="89"/>
      <c r="H202" s="76"/>
      <c r="I202" s="76"/>
      <c r="J202" s="162"/>
      <c r="K202" s="72"/>
      <c r="L202" s="119"/>
      <c r="M202" s="119"/>
    </row>
    <row r="203" spans="1:13" ht="14.1" customHeight="1" thickBot="1" x14ac:dyDescent="0.3">
      <c r="B203" s="75"/>
      <c r="C203" s="280" t="s">
        <v>31</v>
      </c>
      <c r="D203" s="281">
        <f>SUM(D200:D202)</f>
        <v>43156</v>
      </c>
      <c r="E203" s="295"/>
      <c r="F203"/>
      <c r="G203" s="89"/>
      <c r="H203" s="76"/>
      <c r="I203" s="76"/>
      <c r="J203" s="162"/>
      <c r="K203" s="72"/>
      <c r="L203" s="119"/>
      <c r="M203" s="119"/>
    </row>
    <row r="204" spans="1:13" ht="13.5" customHeight="1" x14ac:dyDescent="0.25">
      <c r="B204" s="83"/>
      <c r="C204" s="296" t="s">
        <v>70</v>
      </c>
      <c r="D204" s="288"/>
      <c r="E204" s="288"/>
      <c r="F204" s="84"/>
      <c r="G204" s="85"/>
      <c r="H204" s="81"/>
      <c r="I204" s="81"/>
      <c r="J204" s="81"/>
      <c r="K204" s="72"/>
      <c r="L204" s="119"/>
      <c r="M204" s="119"/>
    </row>
    <row r="205" spans="1:13" ht="14.25" customHeight="1" x14ac:dyDescent="0.25">
      <c r="B205" s="83"/>
      <c r="C205" s="292" t="s">
        <v>63</v>
      </c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4.1" customHeight="1" thickBot="1" x14ac:dyDescent="0.3">
      <c r="B206" s="83"/>
      <c r="D206" s="85"/>
      <c r="E206" s="85"/>
      <c r="F206" s="81"/>
      <c r="G206" s="81"/>
      <c r="H206" s="81"/>
      <c r="I206" s="81"/>
      <c r="J206" s="81"/>
      <c r="K206" s="72"/>
      <c r="L206" s="119"/>
      <c r="M206" s="119"/>
    </row>
    <row r="207" spans="1:13" ht="17.100000000000001" customHeight="1" x14ac:dyDescent="0.25">
      <c r="B207" s="414" t="s">
        <v>8</v>
      </c>
      <c r="C207" s="415"/>
      <c r="D207" s="415"/>
      <c r="E207" s="415"/>
      <c r="F207" s="415"/>
      <c r="G207" s="415"/>
      <c r="H207" s="415"/>
      <c r="I207" s="415"/>
      <c r="J207" s="415"/>
      <c r="K207" s="416"/>
      <c r="L207" s="192"/>
      <c r="M207" s="192"/>
    </row>
    <row r="208" spans="1:13" ht="6" customHeight="1" thickBot="1" x14ac:dyDescent="0.3">
      <c r="B208" s="86"/>
      <c r="C208" s="87"/>
      <c r="D208" s="87"/>
      <c r="E208" s="87"/>
      <c r="F208" s="87"/>
      <c r="G208" s="87"/>
      <c r="H208" s="87"/>
      <c r="I208" s="87"/>
      <c r="J208" s="87"/>
      <c r="K208" s="88"/>
      <c r="L208" s="87"/>
      <c r="M208" s="87"/>
    </row>
    <row r="209" spans="2:13" ht="62.25" customHeight="1" thickBot="1" x14ac:dyDescent="0.3">
      <c r="B209" s="83"/>
      <c r="C209" s="107" t="s">
        <v>19</v>
      </c>
      <c r="D209" s="114" t="s">
        <v>20</v>
      </c>
      <c r="E209" s="70" t="str">
        <f>E20</f>
        <v>LANDET KVANTUM UKE 6</v>
      </c>
      <c r="F209" s="70" t="str">
        <f>F20</f>
        <v>LANDET KVANTUM T.O.M UKE 6</v>
      </c>
      <c r="G209" s="70" t="str">
        <f>H20</f>
        <v>RESTKVOTER</v>
      </c>
      <c r="H209" s="93" t="str">
        <f>I20</f>
        <v>LANDET KVANTUM T.O.M. UKE 6 2017</v>
      </c>
      <c r="I209" s="81"/>
      <c r="J209" s="81"/>
      <c r="K209" s="72"/>
      <c r="L209" s="119"/>
      <c r="M209" s="119"/>
    </row>
    <row r="210" spans="2:13" s="98" customFormat="1" ht="14.1" customHeight="1" thickBot="1" x14ac:dyDescent="0.3">
      <c r="B210" s="95"/>
      <c r="C210" s="112" t="s">
        <v>51</v>
      </c>
      <c r="D210" s="185">
        <v>1600</v>
      </c>
      <c r="E210" s="185">
        <v>24.293299999999999</v>
      </c>
      <c r="F210" s="185">
        <v>92.994500000000002</v>
      </c>
      <c r="G210" s="185">
        <f>D210-F210</f>
        <v>1507.0055</v>
      </c>
      <c r="H210" s="223">
        <v>65.374799999999993</v>
      </c>
      <c r="I210" s="96"/>
      <c r="J210" s="164"/>
      <c r="K210" s="97"/>
      <c r="L210" s="101"/>
      <c r="M210" s="101"/>
    </row>
    <row r="211" spans="2:13" ht="14.1" customHeight="1" thickBot="1" x14ac:dyDescent="0.3">
      <c r="B211" s="83"/>
      <c r="C211" s="115" t="s">
        <v>45</v>
      </c>
      <c r="D211" s="185">
        <v>5305</v>
      </c>
      <c r="E211" s="185">
        <v>53.955199999999998</v>
      </c>
      <c r="F211" s="185">
        <v>626.40710000000001</v>
      </c>
      <c r="G211" s="185">
        <f t="shared" ref="G211:G213" si="8">D211-F211</f>
        <v>4678.5928999999996</v>
      </c>
      <c r="H211" s="223">
        <v>492.75200000000001</v>
      </c>
      <c r="I211" s="106"/>
      <c r="J211" s="106"/>
      <c r="K211" s="72"/>
      <c r="L211" s="119"/>
      <c r="M211" s="119"/>
    </row>
    <row r="212" spans="2:13" s="98" customFormat="1" ht="14.1" customHeight="1" thickBot="1" x14ac:dyDescent="0.3">
      <c r="B212" s="95"/>
      <c r="C212" s="110" t="s">
        <v>36</v>
      </c>
      <c r="D212" s="186">
        <v>50</v>
      </c>
      <c r="E212" s="186"/>
      <c r="F212" s="186">
        <v>0.50739999999999996</v>
      </c>
      <c r="G212" s="185">
        <f t="shared" si="8"/>
        <v>49.492600000000003</v>
      </c>
      <c r="H212" s="224">
        <v>7.3099999999999998E-2</v>
      </c>
      <c r="I212" s="96"/>
      <c r="J212" s="164"/>
      <c r="K212" s="97"/>
      <c r="L212" s="101"/>
      <c r="M212" s="101"/>
    </row>
    <row r="213" spans="2:13" s="98" customFormat="1" ht="14.1" customHeight="1" thickBot="1" x14ac:dyDescent="0.3">
      <c r="B213" s="90"/>
      <c r="C213" s="110" t="s">
        <v>56</v>
      </c>
      <c r="D213" s="186"/>
      <c r="E213" s="186"/>
      <c r="F213" s="186"/>
      <c r="G213" s="185">
        <f t="shared" si="8"/>
        <v>0</v>
      </c>
      <c r="H213" s="224">
        <v>0.89349999999999996</v>
      </c>
      <c r="I213" s="91"/>
      <c r="J213" s="91"/>
      <c r="K213" s="92"/>
      <c r="L213" s="195"/>
      <c r="M213" s="195"/>
    </row>
    <row r="214" spans="2:13" ht="16.5" thickBot="1" x14ac:dyDescent="0.3">
      <c r="B214" s="83"/>
      <c r="C214" s="113" t="s">
        <v>52</v>
      </c>
      <c r="D214" s="187">
        <f>D200</f>
        <v>6955</v>
      </c>
      <c r="E214" s="187">
        <f>SUM(E210:E213)</f>
        <v>78.248499999999993</v>
      </c>
      <c r="F214" s="187">
        <f>SUM(F210:F213)</f>
        <v>719.90899999999999</v>
      </c>
      <c r="G214" s="187">
        <f>D214-F214</f>
        <v>6235.0910000000003</v>
      </c>
      <c r="H214" s="210">
        <f>H210+H211+H212+H213</f>
        <v>559.09339999999997</v>
      </c>
      <c r="I214" s="81"/>
      <c r="J214" s="81"/>
      <c r="K214" s="72"/>
      <c r="L214" s="119"/>
      <c r="M214" s="119"/>
    </row>
    <row r="215" spans="2:13" s="71" customFormat="1" ht="9" customHeight="1" x14ac:dyDescent="0.25">
      <c r="B215" s="83"/>
      <c r="C215" s="66"/>
      <c r="D215" s="99"/>
      <c r="E215" s="99"/>
      <c r="F215" s="99"/>
      <c r="G215" s="99"/>
      <c r="H215" s="81"/>
      <c r="I215" s="81"/>
      <c r="J215" s="81"/>
      <c r="K215" s="72"/>
      <c r="L215" s="119"/>
      <c r="M215" s="119"/>
    </row>
    <row r="216" spans="2:13" ht="14.1" customHeight="1" thickBot="1" x14ac:dyDescent="0.3">
      <c r="B216" s="77"/>
      <c r="C216" s="78"/>
      <c r="D216" s="78"/>
      <c r="E216" s="78"/>
      <c r="F216" s="78"/>
      <c r="G216" s="105"/>
      <c r="H216" s="78"/>
      <c r="I216" s="78"/>
      <c r="J216" s="156"/>
      <c r="K216" s="79"/>
      <c r="L216" s="119"/>
      <c r="M216" s="119"/>
    </row>
    <row r="217" spans="2:13" ht="20.25" customHeight="1" thickTop="1" x14ac:dyDescent="0.25"/>
    <row r="218" spans="2:13" ht="14.1" hidden="1" customHeight="1" x14ac:dyDescent="0.25"/>
    <row r="219" spans="2:13" ht="14.1" hidden="1" customHeight="1" x14ac:dyDescent="0.25"/>
    <row r="220" spans="2:13" ht="14.1" hidden="1" customHeight="1" x14ac:dyDescent="0.25">
      <c r="G220" s="65"/>
    </row>
    <row r="221" spans="2:13" ht="14.1" hidden="1" customHeight="1" x14ac:dyDescent="0.25">
      <c r="F221" s="65"/>
    </row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9:K109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51:D151"/>
    <mergeCell ref="B207:K207"/>
    <mergeCell ref="C199:D199"/>
    <mergeCell ref="B197:K197"/>
    <mergeCell ref="C51:D51"/>
    <mergeCell ref="C169:D169"/>
    <mergeCell ref="E169:F169"/>
    <mergeCell ref="G169:H169"/>
    <mergeCell ref="B178:K178"/>
    <mergeCell ref="C111:D111"/>
    <mergeCell ref="E111:F111"/>
    <mergeCell ref="G111:H111"/>
    <mergeCell ref="B119:K119"/>
    <mergeCell ref="B167:K167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6
&amp;"-,Normal"&amp;11(iht. motatte landings- og sluttsedler fra fiskesalgslagene; alle tallstørrelser i hele tonn)&amp;R13.02.2018
</oddHeader>
    <oddFooter>&amp;LFiskeridirektoratet&amp;CReguleringsseksjonen&amp;RKjetil Gramstad</oddFooter>
  </headerFooter>
  <rowBreaks count="2" manualBreakCount="2">
    <brk id="70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UKE_6_2018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2018-02-13T11:40:04Z</cp:lastPrinted>
  <dcterms:created xsi:type="dcterms:W3CDTF">2011-07-06T12:13:20Z</dcterms:created>
  <dcterms:modified xsi:type="dcterms:W3CDTF">2018-02-13T11:40:29Z</dcterms:modified>
</cp:coreProperties>
</file>