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dapau\Settings\Desktop\stenging\"/>
    </mc:Choice>
  </mc:AlternateContent>
  <bookViews>
    <workbookView xWindow="0" yWindow="0" windowWidth="28800" windowHeight="12435" tabRatio="413"/>
  </bookViews>
  <sheets>
    <sheet name="UKE_50_2017" sheetId="1" r:id="rId1"/>
  </sheets>
  <definedNames>
    <definedName name="Z_14D440E4_F18A_4F78_9989_38C1B133222D_.wvu.Cols" localSheetId="0" hidden="1">UKE_50_2017!#REF!</definedName>
    <definedName name="Z_14D440E4_F18A_4F78_9989_38C1B133222D_.wvu.PrintArea" localSheetId="0" hidden="1">UKE_50_2017!$B$1:$M$214</definedName>
    <definedName name="Z_14D440E4_F18A_4F78_9989_38C1B133222D_.wvu.Rows" localSheetId="0" hidden="1">UKE_50_2017!$326:$1048576,UKE_50_2017!$215:$325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I184" i="1" l="1"/>
  <c r="G34" i="1" l="1"/>
  <c r="F132" i="1" l="1"/>
  <c r="F25" i="1" l="1"/>
  <c r="F125" i="1" l="1"/>
  <c r="F124" i="1" s="1"/>
  <c r="J32" i="1" l="1"/>
  <c r="G30" i="1" l="1"/>
  <c r="I30" i="1" s="1"/>
  <c r="I34" i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0" i="1"/>
  <c r="H130" i="1" s="1"/>
  <c r="E32" i="1"/>
  <c r="E24" i="1" s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9" i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E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<sst xmlns="http://schemas.openxmlformats.org/spreadsheetml/2006/main" count="227" uniqueCount="117">
  <si>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</si>
  <si>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</si>
  <si>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</si>
  <si>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</si>
  <si>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</si>
  <si>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</si>
  <si>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</si>
  <si>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</si>
  <si>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</si>
  <si>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</si>
  <si>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</si>
  <si>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</si>
  <si>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</si>
  <si>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</si>
  <si>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</si>
  <si>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</si>
  <si>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</si>
  <si>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</si>
  <si>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</si>
  <si>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</si>
  <si>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</si>
  <si>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</si>
  <si>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</si>
  <si>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</si>
  <si>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</si>
  <si>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</si>
  <si>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</si>
  <si>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</si>
  <si>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</si>
  <si>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</si>
  <si>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</si>
  <si>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</si>
  <si>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</si>
  <si>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</si>
  <si>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</si>
  <si>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</si>
  <si>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</si>
  <si>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</si>
  <si>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</si>
  <si>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</si>
  <si>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</si>
  <si>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</si>
  <si>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</si>
  <si>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</si>
  <si>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</si>
  <si>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</si>
  <si>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</si>
  <si>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</si>
  <si>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</si>
  <si>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</si>
  <si>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</si>
  <si>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</si>
  <si>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</si>
  <si>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</si>
  <si>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</si>
  <si>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</si>
  <si>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</si>
  <si>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</si>
  <si>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</si>
  <si>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</si>
  <si>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</si>
  <si>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</si>
  <si>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</si>
  <si>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</si>
  <si>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</si>
  <si>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</si>
  <si>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</si>
  <si>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</si>
  <si>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</si>
  <si>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</si>
  <si>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</si>
  <si>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</si>
  <si>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</si>
  <si>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</si>
  <si>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</si>
  <si>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</si>
  <si>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</si>
  <si>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</si>
  <si>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</si>
  <si>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</si>
  <si>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</si>
  <si>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</si>
  <si>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</si>
  <si>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</si>
  <si>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</si>
  <si>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</si>
  <si>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</si>
  <si>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</si>
  <si>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</si>
  <si>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</si>
  <si>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</si>
  <si>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</si>
  <si>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</si>
  <si>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</si>
  <si>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</si>
  <si>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</si>
  <si>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</si>
  <si>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</si>
  <si>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</si>
  <si>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</si>
  <si>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</si>
  <si>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</si>
  <si>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</si>
  <si>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</si>
  <si>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</si>
  <si>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</si>
  <si>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</si>
  <si>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</si>
  <si>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</si>
  <si>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</si>
  <si>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</si>
  <si>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2 </t>
    </r>
    <r>
      <rPr>
        <sz val="9"/>
        <color theme="1"/>
        <rFont val="Calibri"/>
        <family val="2"/>
      </rPr>
      <t>Registrert rekreasjonsfiske utgjør 50 tonn, men det legges til grunn at hele avsetningen tas</t>
    </r>
  </si>
  <si>
    <t>LANDET KVANTUM UKE 50</t>
  </si>
  <si>
    <t>LANDET KVANTUM T.O.M UKE 50</t>
  </si>
  <si>
    <t>LANDET KVANTUM T.O.M. UKE 50 2016</t>
  </si>
  <si>
    <r>
      <t xml:space="preserve">3 </t>
    </r>
    <r>
      <rPr>
        <sz val="9"/>
        <color theme="1"/>
        <rFont val="Calibri"/>
        <family val="2"/>
      </rPr>
      <t>Registrert rekreasjonsfiske utgjør 1 105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</si>
  <si>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450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</si>
</sst>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B57" zoomScaleNormal="115" workbookViewId="0">
      <selection activeCell="J57" sqref="J57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3" t="s">
        <v>88</v>
      </c>
      <c r="C2" s="444"/>
      <c r="D2" s="444"/>
      <c r="E2" s="444"/>
      <c r="F2" s="444"/>
      <c r="G2" s="444"/>
      <c r="H2" s="444"/>
      <c r="I2" s="444"/>
      <c r="J2" s="444"/>
      <c r="K2" s="445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8"/>
      <c r="C7" s="429"/>
      <c r="D7" s="429"/>
      <c r="E7" s="429"/>
      <c r="F7" s="429"/>
      <c r="G7" s="429"/>
      <c r="H7" s="429"/>
      <c r="I7" s="429"/>
      <c r="J7" s="429"/>
      <c r="K7" s="43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3" t="s">
        <v>2</v>
      </c>
      <c r="D9" s="424"/>
      <c r="E9" s="423" t="s">
        <v>20</v>
      </c>
      <c r="F9" s="424"/>
      <c r="G9" s="423" t="s">
        <v>21</v>
      </c>
      <c r="H9" s="424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5" t="s">
        <v>8</v>
      </c>
      <c r="C18" s="426"/>
      <c r="D18" s="426"/>
      <c r="E18" s="426"/>
      <c r="F18" s="426"/>
      <c r="G18" s="426"/>
      <c r="H18" s="426"/>
      <c r="I18" s="426"/>
      <c r="J18" s="426"/>
      <c r="K18" s="427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112</v>
      </c>
      <c r="G20" s="337" t="s">
        <v>113</v>
      </c>
      <c r="H20" s="337" t="s">
        <v>84</v>
      </c>
      <c r="I20" s="337" t="s">
        <v>72</v>
      </c>
      <c r="J20" s="338" t="s">
        <v>114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131198</v>
      </c>
      <c r="F21" s="339">
        <f>F23+F22</f>
        <v>2803.2550999999999</v>
      </c>
      <c r="G21" s="339">
        <f>G22+G23</f>
        <v>119199.2984</v>
      </c>
      <c r="H21" s="339"/>
      <c r="I21" s="339">
        <f>I23+I22</f>
        <v>11998.701599999999</v>
      </c>
      <c r="J21" s="340">
        <f>J23+J22</f>
        <v>122830.0866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130448</v>
      </c>
      <c r="F22" s="341">
        <v>2801.0861</v>
      </c>
      <c r="G22" s="341">
        <v>118490.9792</v>
      </c>
      <c r="H22" s="341"/>
      <c r="I22" s="341">
        <f>E22-G22</f>
        <v>11957.020799999998</v>
      </c>
      <c r="J22" s="342">
        <v>121760.2362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>
        <v>2.169</v>
      </c>
      <c r="G23" s="343">
        <v>708.31920000000002</v>
      </c>
      <c r="H23" s="343"/>
      <c r="I23" s="341">
        <f>E23-G23</f>
        <v>41.680799999999977</v>
      </c>
      <c r="J23" s="342">
        <v>1069.8504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268522</v>
      </c>
      <c r="F24" s="339">
        <f>F32+F31+F25</f>
        <v>2810.9822999999997</v>
      </c>
      <c r="G24" s="339">
        <f>G25+G31+G32</f>
        <v>266497.11845000001</v>
      </c>
      <c r="H24" s="339"/>
      <c r="I24" s="339">
        <f>I25+I31+I32</f>
        <v>2024.8815499999982</v>
      </c>
      <c r="J24" s="340">
        <f>J25+J31+J32</f>
        <v>260150.02044999998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211371</v>
      </c>
      <c r="F25" s="345">
        <f>F26+F27+F28+F29</f>
        <v>1424.8613</v>
      </c>
      <c r="G25" s="345">
        <f>G26+G27+G28+G29</f>
        <v>209334.64665000001</v>
      </c>
      <c r="H25" s="345"/>
      <c r="I25" s="345">
        <f>I26+I27+I28+I29+I30</f>
        <v>2036.3533499999976</v>
      </c>
      <c r="J25" s="346">
        <f>J26+J27+J28+J29+J30</f>
        <v>199940.08374999999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53169</v>
      </c>
      <c r="F26" s="347">
        <v>561.81299999999999</v>
      </c>
      <c r="G26" s="347">
        <v>53098.165000000001</v>
      </c>
      <c r="H26" s="347">
        <v>4789</v>
      </c>
      <c r="I26" s="347">
        <f>E26-G26+H26</f>
        <v>4859.8349999999991</v>
      </c>
      <c r="J26" s="348">
        <v>50675.2644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52547</v>
      </c>
      <c r="F27" s="347">
        <v>591.82320000000004</v>
      </c>
      <c r="G27" s="347">
        <v>57579.1011</v>
      </c>
      <c r="H27" s="347">
        <v>6233</v>
      </c>
      <c r="I27" s="347">
        <f>E27-G27+H27</f>
        <v>1200.8989000000001</v>
      </c>
      <c r="J27" s="348">
        <v>53570.127399999998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55101</v>
      </c>
      <c r="F28" s="347">
        <v>261.43819999999999</v>
      </c>
      <c r="G28" s="347">
        <v>60864.246299999999</v>
      </c>
      <c r="H28" s="347">
        <v>5423</v>
      </c>
      <c r="I28" s="347">
        <f>E28-G28+H28</f>
        <v>-340.24629999999888</v>
      </c>
      <c r="J28" s="348">
        <v>57715.049350000001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33354</v>
      </c>
      <c r="F29" s="347">
        <v>9.7868999999999993</v>
      </c>
      <c r="G29" s="347">
        <v>37793.134250000003</v>
      </c>
      <c r="H29" s="347">
        <v>2948</v>
      </c>
      <c r="I29" s="347">
        <f>E29-G29+H29</f>
        <v>-1491.1342500000028</v>
      </c>
      <c r="J29" s="348">
        <v>37979.642599999999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1110</v>
      </c>
      <c r="G30" s="347">
        <f>SUM(H26:H29)</f>
        <v>19393</v>
      </c>
      <c r="H30" s="347"/>
      <c r="I30" s="347">
        <f>E30-G30</f>
        <v>-2193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34872</v>
      </c>
      <c r="F31" s="345">
        <v>1208.2739999999999</v>
      </c>
      <c r="G31" s="345">
        <v>29750.884399999999</v>
      </c>
      <c r="H31" s="347"/>
      <c r="I31" s="345">
        <f t="shared" ref="I31" si="0">E31-G31</f>
        <v>5121.115600000001</v>
      </c>
      <c r="J31" s="346">
        <v>28875.8573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22279</v>
      </c>
      <c r="F32" s="345">
        <f>F33</f>
        <v>177.84700000000001</v>
      </c>
      <c r="G32" s="345">
        <f>G33</f>
        <v>27411.5874</v>
      </c>
      <c r="H32" s="347"/>
      <c r="I32" s="345">
        <f>I33+I34</f>
        <v>-5132.5874000000003</v>
      </c>
      <c r="J32" s="346">
        <f>J33</f>
        <v>31334.079399999999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20179</v>
      </c>
      <c r="F33" s="347">
        <f>196.847-F37</f>
        <v>177.84700000000001</v>
      </c>
      <c r="G33" s="347">
        <f>31012.5874-G37</f>
        <v>27411.5874</v>
      </c>
      <c r="H33" s="347">
        <v>1822</v>
      </c>
      <c r="I33" s="347">
        <f>E33-G33+H33</f>
        <v>-5410.5874000000003</v>
      </c>
      <c r="J33" s="348">
        <v>31334.079399999999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130</v>
      </c>
      <c r="G34" s="350">
        <f>H33</f>
        <v>1822</v>
      </c>
      <c r="H34" s="350"/>
      <c r="I34" s="350">
        <f>E34-G34</f>
        <v>278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3294.3890500000002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>
        <v>6</v>
      </c>
      <c r="G36" s="352">
        <v>506.21300000000002</v>
      </c>
      <c r="H36" s="327"/>
      <c r="I36" s="381">
        <f>E36-G36</f>
        <v>180.78699999999998</v>
      </c>
      <c r="J36" s="413">
        <v>469.98829999999998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19</v>
      </c>
      <c r="G37" s="327">
        <v>3601</v>
      </c>
      <c r="H37" s="380"/>
      <c r="I37" s="381">
        <f>E37-G37</f>
        <v>-601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5.6833999999999998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>
        <v>1</v>
      </c>
      <c r="G39" s="327">
        <v>71</v>
      </c>
      <c r="H39" s="327"/>
      <c r="I39" s="381">
        <f t="shared" si="1"/>
        <v>-71</v>
      </c>
      <c r="J39" s="413">
        <v>36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414407</v>
      </c>
      <c r="F40" s="199">
        <f>F21+F24+F35+F36+F38+F39+F37</f>
        <v>5645.9207999999999</v>
      </c>
      <c r="G40" s="199">
        <f>G21+G24+G35+G36+G37+G38+G39</f>
        <v>399716.22630000004</v>
      </c>
      <c r="H40" s="199">
        <f>H26+H27+H28+H29+H33</f>
        <v>21215</v>
      </c>
      <c r="I40" s="308">
        <f>I21+I24+I35+I36+I37+I38+I39</f>
        <v>14690.773699999998</v>
      </c>
      <c r="J40" s="200">
        <f>J21+J24+J35+J36+J37+J38+J39</f>
        <v>393780.48440000002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115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8" t="s">
        <v>1</v>
      </c>
      <c r="C47" s="429"/>
      <c r="D47" s="429"/>
      <c r="E47" s="429"/>
      <c r="F47" s="429"/>
      <c r="G47" s="429"/>
      <c r="H47" s="429"/>
      <c r="I47" s="429"/>
      <c r="J47" s="429"/>
      <c r="K47" s="43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5" t="s">
        <v>2</v>
      </c>
      <c r="D49" s="416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5" t="s">
        <v>8</v>
      </c>
      <c r="C55" s="426"/>
      <c r="D55" s="426"/>
      <c r="E55" s="426"/>
      <c r="F55" s="426"/>
      <c r="G55" s="426"/>
      <c r="H55" s="426"/>
      <c r="I55" s="426"/>
      <c r="J55" s="426"/>
      <c r="K55" s="427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50</v>
      </c>
      <c r="F56" s="196" t="str">
        <f>G20</f>
        <v>LANDET KVANTUM T.O.M UKE 50</v>
      </c>
      <c r="G56" s="196" t="str">
        <f>I20</f>
        <v>RESTKVOTER</v>
      </c>
      <c r="H56" s="197" t="str">
        <f>J20</f>
        <v>LANDET KVANTUM T.O.M. UKE 50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5"/>
      <c r="E57" s="400">
        <v>195.62260000000001</v>
      </c>
      <c r="F57" s="358">
        <v>2359.1493999999998</v>
      </c>
      <c r="G57" s="440"/>
      <c r="H57" s="398">
        <v>2287.6069000000002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6"/>
      <c r="E58" s="385">
        <v>16.419499999999999</v>
      </c>
      <c r="F58" s="405">
        <v>1790.8686</v>
      </c>
      <c r="G58" s="441"/>
      <c r="H58" s="360">
        <v>1592.2188000000001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7"/>
      <c r="E59" s="401">
        <v>2.7199999999999998E-2</v>
      </c>
      <c r="F59" s="407">
        <v>87.162899999999993</v>
      </c>
      <c r="G59" s="442"/>
      <c r="H59" s="307">
        <v>130.93029999999999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10.1416</v>
      </c>
      <c r="F60" s="358">
        <f>F61+F62+F63</f>
        <v>7715.5438999999997</v>
      </c>
      <c r="G60" s="405">
        <f>D60-F60</f>
        <v>-615.54389999999967</v>
      </c>
      <c r="H60" s="361">
        <f>H61+H62+H63</f>
        <v>7345.0991999999997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0.47349999999999998</v>
      </c>
      <c r="F61" s="370">
        <v>3468.1034</v>
      </c>
      <c r="G61" s="370"/>
      <c r="H61" s="371">
        <v>3183.8384000000001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7.3822000000000001</v>
      </c>
      <c r="F62" s="370">
        <v>2937.3344000000002</v>
      </c>
      <c r="G62" s="370"/>
      <c r="H62" s="371">
        <v>2781.1287000000002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2.2858999999999998</v>
      </c>
      <c r="F63" s="388">
        <v>1310.1061</v>
      </c>
      <c r="G63" s="388"/>
      <c r="H63" s="399">
        <v>1380.1321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20.270299999999999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/>
      <c r="F65" s="406">
        <v>135.46430000000001</v>
      </c>
      <c r="G65" s="406"/>
      <c r="H65" s="303">
        <v>0.93310000000000004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222.21090000000001</v>
      </c>
      <c r="F66" s="203">
        <f>F57+F58+F59+F60+F64+F65</f>
        <v>12088.9413</v>
      </c>
      <c r="G66" s="203">
        <f>D66-F66</f>
        <v>136.05869999999959</v>
      </c>
      <c r="H66" s="211">
        <f>H57+H58+H59+H60+H64+H65</f>
        <v>11377.0586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8"/>
      <c r="D67" s="438"/>
      <c r="E67" s="438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8" t="s">
        <v>1</v>
      </c>
      <c r="C72" s="429"/>
      <c r="D72" s="429"/>
      <c r="E72" s="429"/>
      <c r="F72" s="429"/>
      <c r="G72" s="429"/>
      <c r="H72" s="429"/>
      <c r="I72" s="429"/>
      <c r="J72" s="429"/>
      <c r="K72" s="43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3" t="s">
        <v>2</v>
      </c>
      <c r="D74" s="424"/>
      <c r="E74" s="423" t="s">
        <v>20</v>
      </c>
      <c r="F74" s="431"/>
      <c r="G74" s="423" t="s">
        <v>21</v>
      </c>
      <c r="H74" s="424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9" t="s">
        <v>97</v>
      </c>
      <c r="D80" s="439"/>
      <c r="E80" s="439"/>
      <c r="F80" s="439"/>
      <c r="G80" s="439"/>
      <c r="H80" s="439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9"/>
      <c r="D81" s="439"/>
      <c r="E81" s="439"/>
      <c r="F81" s="439"/>
      <c r="G81" s="439"/>
      <c r="H81" s="439"/>
      <c r="I81" s="262"/>
      <c r="J81" s="262"/>
      <c r="K81" s="259"/>
      <c r="L81" s="262"/>
      <c r="M81" s="119"/>
    </row>
    <row r="82" spans="1:13" ht="14.1" customHeight="1" x14ac:dyDescent="0.25">
      <c r="B82" s="432" t="s">
        <v>8</v>
      </c>
      <c r="C82" s="433"/>
      <c r="D82" s="433"/>
      <c r="E82" s="433"/>
      <c r="F82" s="433"/>
      <c r="G82" s="433"/>
      <c r="H82" s="433"/>
      <c r="I82" s="433"/>
      <c r="J82" s="433"/>
      <c r="K82" s="434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50</v>
      </c>
      <c r="G84" s="196" t="str">
        <f>G20</f>
        <v>LANDET KVANTUM T.O.M UKE 50</v>
      </c>
      <c r="H84" s="196" t="str">
        <f>I20</f>
        <v>RESTKVOTER</v>
      </c>
      <c r="I84" s="197" t="str">
        <f>J20</f>
        <v>LANDET KVANTUM T.O.M. UKE 50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49319</v>
      </c>
      <c r="F85" s="339">
        <f>F87+F86</f>
        <v>625.76940000000002</v>
      </c>
      <c r="G85" s="339">
        <f>G86+G87</f>
        <v>51156.020100000002</v>
      </c>
      <c r="H85" s="339">
        <f>H86+H87</f>
        <v>-1837.0200999999981</v>
      </c>
      <c r="I85" s="340">
        <f>I86+I87</f>
        <v>43680.684099999999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48569</v>
      </c>
      <c r="F86" s="341">
        <v>617.25040000000001</v>
      </c>
      <c r="G86" s="341">
        <v>50857.453699999998</v>
      </c>
      <c r="H86" s="341">
        <f>E86-G86</f>
        <v>-2288.4536999999982</v>
      </c>
      <c r="I86" s="342">
        <v>43374.309399999998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>
        <v>8.5190000000000001</v>
      </c>
      <c r="G87" s="343">
        <v>298.56639999999999</v>
      </c>
      <c r="H87" s="343">
        <f>E87-G87</f>
        <v>451.43360000000001</v>
      </c>
      <c r="I87" s="344">
        <v>306.37470000000002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78407</v>
      </c>
      <c r="F88" s="339">
        <f t="shared" si="2"/>
        <v>1526.9615000000001</v>
      </c>
      <c r="G88" s="339">
        <f t="shared" si="2"/>
        <v>55751.382300000005</v>
      </c>
      <c r="H88" s="339">
        <f>H89+H94+H95</f>
        <v>22655.617700000003</v>
      </c>
      <c r="I88" s="340">
        <f t="shared" si="2"/>
        <v>60711.961299999995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58920</v>
      </c>
      <c r="F89" s="345">
        <f t="shared" si="3"/>
        <v>666.77620000000002</v>
      </c>
      <c r="G89" s="345">
        <f t="shared" si="3"/>
        <v>38299.695600000006</v>
      </c>
      <c r="H89" s="345">
        <f>H90+H91+H92+H93</f>
        <v>20620.304400000001</v>
      </c>
      <c r="I89" s="346">
        <f t="shared" si="3"/>
        <v>45220.548999999999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17322</v>
      </c>
      <c r="F90" s="347">
        <v>267.35410000000002</v>
      </c>
      <c r="G90" s="347">
        <v>7707.0056999999997</v>
      </c>
      <c r="H90" s="347">
        <f t="shared" ref="H90:H96" si="4">E90-G90</f>
        <v>9614.9943000000003</v>
      </c>
      <c r="I90" s="348">
        <v>8044.9633000000003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16145</v>
      </c>
      <c r="F91" s="347">
        <v>238.28899999999999</v>
      </c>
      <c r="G91" s="347">
        <v>10229.8586</v>
      </c>
      <c r="H91" s="347">
        <f t="shared" si="4"/>
        <v>5915.1414000000004</v>
      </c>
      <c r="I91" s="348">
        <v>11755.7456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17566</v>
      </c>
      <c r="F92" s="347">
        <v>157.12379999999999</v>
      </c>
      <c r="G92" s="347">
        <v>12271.582</v>
      </c>
      <c r="H92" s="347">
        <f t="shared" si="4"/>
        <v>5294.4179999999997</v>
      </c>
      <c r="I92" s="348">
        <v>13009.720300000001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7887</v>
      </c>
      <c r="F93" s="347">
        <v>4.0092999999999996</v>
      </c>
      <c r="G93" s="347">
        <v>8091.2493000000004</v>
      </c>
      <c r="H93" s="347">
        <f t="shared" si="4"/>
        <v>-204.2493000000004</v>
      </c>
      <c r="I93" s="348">
        <v>12410.1198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13049</v>
      </c>
      <c r="F94" s="345">
        <v>789.69799999999998</v>
      </c>
      <c r="G94" s="345">
        <v>15128.007</v>
      </c>
      <c r="H94" s="345">
        <f t="shared" si="4"/>
        <v>-2079.0069999999996</v>
      </c>
      <c r="I94" s="346">
        <v>12555.1585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6438</v>
      </c>
      <c r="F95" s="356">
        <v>70.487300000000005</v>
      </c>
      <c r="G95" s="356">
        <v>2323.6797000000001</v>
      </c>
      <c r="H95" s="356">
        <f t="shared" si="4"/>
        <v>4114.3202999999994</v>
      </c>
      <c r="I95" s="357">
        <v>2936.2538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>
        <v>5.4699999999999999E-2</v>
      </c>
      <c r="G96" s="352">
        <v>28.508700000000001</v>
      </c>
      <c r="H96" s="352">
        <f t="shared" si="4"/>
        <v>280.49130000000002</v>
      </c>
      <c r="I96" s="353">
        <v>26.009399999999999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0.19689999999999999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160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2152.9825000000001</v>
      </c>
      <c r="G99" s="414">
        <f t="shared" si="6"/>
        <v>107309.91110000001</v>
      </c>
      <c r="H99" s="226">
        <f>H85+H88+H96+H97+H98</f>
        <v>21025.088900000006</v>
      </c>
      <c r="I99" s="200">
        <f>I85+I88+I96+I97+I98</f>
        <v>104878.65479999999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111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8" t="s">
        <v>1</v>
      </c>
      <c r="C107" s="429"/>
      <c r="D107" s="429"/>
      <c r="E107" s="429"/>
      <c r="F107" s="429"/>
      <c r="G107" s="429"/>
      <c r="H107" s="429"/>
      <c r="I107" s="429"/>
      <c r="J107" s="429"/>
      <c r="K107" s="43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3" t="s">
        <v>2</v>
      </c>
      <c r="D109" s="424"/>
      <c r="E109" s="423" t="s">
        <v>20</v>
      </c>
      <c r="F109" s="424"/>
      <c r="G109" s="423" t="s">
        <v>21</v>
      </c>
      <c r="H109" s="424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5" t="s">
        <v>8</v>
      </c>
      <c r="C116" s="426"/>
      <c r="D116" s="426"/>
      <c r="E116" s="426"/>
      <c r="F116" s="426"/>
      <c r="G116" s="426"/>
      <c r="H116" s="426"/>
      <c r="I116" s="426"/>
      <c r="J116" s="426"/>
      <c r="K116" s="427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50</v>
      </c>
      <c r="G118" s="196" t="str">
        <f>G20</f>
        <v>LANDET KVANTUM T.O.M UKE 50</v>
      </c>
      <c r="H118" s="196" t="str">
        <f>I20</f>
        <v>RESTKVOTER</v>
      </c>
      <c r="I118" s="197" t="str">
        <f>J20</f>
        <v>LANDET KVANTUM T.O.M. UKE 50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110</v>
      </c>
      <c r="D119" s="238">
        <f>D120+D121+D122</f>
        <v>48557</v>
      </c>
      <c r="E119" s="384">
        <f>E120+E121+E122</f>
        <v>49668</v>
      </c>
      <c r="F119" s="238">
        <f>F120+F121+F122</f>
        <v>633.61130000000003</v>
      </c>
      <c r="G119" s="238">
        <f>G120+G121+G122</f>
        <v>44347.825400000002</v>
      </c>
      <c r="H119" s="358">
        <f>E119-G119</f>
        <v>5320.1745999999985</v>
      </c>
      <c r="I119" s="361">
        <f>I120+I121+I122</f>
        <v>41506.307799999995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40048</v>
      </c>
      <c r="F120" s="250">
        <v>550.68209999999999</v>
      </c>
      <c r="G120" s="250">
        <v>38265.840900000003</v>
      </c>
      <c r="H120" s="362">
        <f t="shared" ref="H120:H126" si="7">E120-G120</f>
        <v>1782.1590999999971</v>
      </c>
      <c r="I120" s="363">
        <v>35391.279199999997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9120</v>
      </c>
      <c r="F121" s="250">
        <v>82.929199999999994</v>
      </c>
      <c r="G121" s="250">
        <v>6081.9844999999996</v>
      </c>
      <c r="H121" s="362">
        <f t="shared" si="7"/>
        <v>3038.0155000000004</v>
      </c>
      <c r="I121" s="363">
        <v>6115.0285999999996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31814</v>
      </c>
      <c r="F123" s="301">
        <v>7.8E-2</v>
      </c>
      <c r="G123" s="301">
        <v>31552.243699999999</v>
      </c>
      <c r="H123" s="304">
        <f t="shared" si="7"/>
        <v>261.75630000000092</v>
      </c>
      <c r="I123" s="306">
        <v>28456.377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51281</v>
      </c>
      <c r="F124" s="231">
        <f>F125+F130+F133</f>
        <v>1695.5120000000002</v>
      </c>
      <c r="G124" s="231">
        <f>G133+G130+G125</f>
        <v>47835.420399999995</v>
      </c>
      <c r="H124" s="366">
        <f t="shared" si="7"/>
        <v>3445.5796000000046</v>
      </c>
      <c r="I124" s="367">
        <f>I125+I130+I133</f>
        <v>47722.994199999994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109</v>
      </c>
      <c r="D125" s="394">
        <f>D126+D127+D128+D129</f>
        <v>38234</v>
      </c>
      <c r="E125" s="391">
        <f>E126+E127+E128+E129</f>
        <v>38170</v>
      </c>
      <c r="F125" s="394">
        <f>F126+F127+F128+F129</f>
        <v>1575.4388000000001</v>
      </c>
      <c r="G125" s="394">
        <f>G126+G127+G129+G128</f>
        <v>37985.416899999997</v>
      </c>
      <c r="H125" s="368">
        <f t="shared" si="7"/>
        <v>184.58310000000347</v>
      </c>
      <c r="I125" s="369">
        <f>I126+I127+I128+I129</f>
        <v>37260.361899999996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12050</v>
      </c>
      <c r="F126" s="246">
        <v>362.6918</v>
      </c>
      <c r="G126" s="246">
        <v>6995.9979999999996</v>
      </c>
      <c r="H126" s="370">
        <f t="shared" si="7"/>
        <v>5054.0020000000004</v>
      </c>
      <c r="I126" s="371">
        <v>7837.2645000000002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10841</v>
      </c>
      <c r="F127" s="246">
        <v>402.19049999999999</v>
      </c>
      <c r="G127" s="246">
        <v>9868.8683000000001</v>
      </c>
      <c r="H127" s="370">
        <f>E127-G127</f>
        <v>972.13169999999991</v>
      </c>
      <c r="I127" s="371">
        <v>8821.5684000000001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9282</v>
      </c>
      <c r="F128" s="246">
        <v>790.43100000000004</v>
      </c>
      <c r="G128" s="246">
        <v>11369.5707</v>
      </c>
      <c r="H128" s="370">
        <f t="shared" ref="H128:H134" si="8">E128-G128</f>
        <v>-2087.5707000000002</v>
      </c>
      <c r="I128" s="371">
        <v>9995.6659999999993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5997</v>
      </c>
      <c r="F129" s="246">
        <v>20.125499999999999</v>
      </c>
      <c r="G129" s="246">
        <v>9750.9799000000003</v>
      </c>
      <c r="H129" s="370">
        <f t="shared" si="8"/>
        <v>-3753.9799000000003</v>
      </c>
      <c r="I129" s="371">
        <v>10605.862999999999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6059</v>
      </c>
      <c r="F130" s="239"/>
      <c r="G130" s="239">
        <v>3753.4879000000001</v>
      </c>
      <c r="H130" s="372">
        <f t="shared" si="8"/>
        <v>2305.5120999999999</v>
      </c>
      <c r="I130" s="373">
        <v>3910.3993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5559</v>
      </c>
      <c r="F131" s="246"/>
      <c r="G131" s="246">
        <v>3689.7123000000001</v>
      </c>
      <c r="H131" s="370">
        <f t="shared" si="8"/>
        <v>1869.2876999999999</v>
      </c>
      <c r="I131" s="371">
        <v>3777.6822999999999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0</v>
      </c>
      <c r="G132" s="246">
        <f>G130-G131</f>
        <v>63.77559999999994</v>
      </c>
      <c r="H132" s="370">
        <f t="shared" si="8"/>
        <v>436.22440000000006</v>
      </c>
      <c r="I132" s="371">
        <f>I130-I131</f>
        <v>132.7170000000001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7052</v>
      </c>
      <c r="F133" s="263">
        <v>120.0732</v>
      </c>
      <c r="G133" s="263">
        <v>6096.5155999999997</v>
      </c>
      <c r="H133" s="374">
        <f t="shared" si="8"/>
        <v>955.48440000000028</v>
      </c>
      <c r="I133" s="375">
        <v>6552.2330000000002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>
        <v>0.25380000000000003</v>
      </c>
      <c r="G134" s="231">
        <v>7.6329000000000002</v>
      </c>
      <c r="H134" s="395">
        <f t="shared" si="8"/>
        <v>124.36709999999999</v>
      </c>
      <c r="I134" s="396">
        <v>104.39279999999999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76</v>
      </c>
      <c r="D135" s="302">
        <v>2000</v>
      </c>
      <c r="E135" s="305">
        <v>2000</v>
      </c>
      <c r="F135" s="302">
        <v>3.0135000000000001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220.52</v>
      </c>
      <c r="H136" s="236">
        <f>E136-G136</f>
        <v>29.47999999999999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1</v>
      </c>
      <c r="G137" s="229">
        <v>710</v>
      </c>
      <c r="H137" s="240">
        <f>E137-G137</f>
        <v>-710</v>
      </c>
      <c r="I137" s="303">
        <v>491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135145</v>
      </c>
      <c r="F138" s="188">
        <f>F119+F123+F124+F134+F135+F136+F137</f>
        <v>2333.4686000000002</v>
      </c>
      <c r="G138" s="188">
        <f>G119+G123+G124+G134+G135+G136+G137</f>
        <v>126673.6424</v>
      </c>
      <c r="H138" s="203">
        <f>E138-G138</f>
        <v>8471.357600000003</v>
      </c>
      <c r="I138" s="200">
        <f>I119+I123+I124+I134+I135+I136+I137</f>
        <v>120451.29879999998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377" t="s">
        <v>108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124" t="s">
        <v>107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116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5" t="s">
        <v>2</v>
      </c>
      <c r="D148" s="416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50</v>
      </c>
      <c r="F157" s="70" t="str">
        <f>G20</f>
        <v>LANDET KVANTUM T.O.M UKE 50</v>
      </c>
      <c r="G157" s="70" t="str">
        <f>I20</f>
        <v>RESTKVOTER</v>
      </c>
      <c r="H157" s="93" t="str">
        <f>J20</f>
        <v>LANDET KVANTUM T.O.M. UKE 50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21.888100000000001</v>
      </c>
      <c r="F158" s="185">
        <v>16008.9673</v>
      </c>
      <c r="G158" s="185">
        <f>D158-F158</f>
        <v>1468.0326999999997</v>
      </c>
      <c r="H158" s="223">
        <v>17800.455900000001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>
        <v>1E-3</v>
      </c>
      <c r="F159" s="185">
        <v>9.4547000000000008</v>
      </c>
      <c r="G159" s="185">
        <f>D159-F159</f>
        <v>90.545299999999997</v>
      </c>
      <c r="H159" s="223">
        <v>20.012699999999999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21.889100000000003</v>
      </c>
      <c r="F161" s="187">
        <f>SUM(F158:F160)</f>
        <v>16018.422</v>
      </c>
      <c r="G161" s="187">
        <f>D161-F161</f>
        <v>1581.5779999999995</v>
      </c>
      <c r="H161" s="210">
        <f>SUM(H158:H160)</f>
        <v>17820.4686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20" t="s">
        <v>1</v>
      </c>
      <c r="C164" s="421"/>
      <c r="D164" s="421"/>
      <c r="E164" s="421"/>
      <c r="F164" s="421"/>
      <c r="G164" s="421"/>
      <c r="H164" s="421"/>
      <c r="I164" s="421"/>
      <c r="J164" s="421"/>
      <c r="K164" s="422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5" t="s">
        <v>2</v>
      </c>
      <c r="D166" s="416"/>
      <c r="E166" s="415" t="s">
        <v>56</v>
      </c>
      <c r="F166" s="416"/>
      <c r="G166" s="415" t="s">
        <v>57</v>
      </c>
      <c r="H166" s="416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7" t="s">
        <v>8</v>
      </c>
      <c r="C175" s="418"/>
      <c r="D175" s="418"/>
      <c r="E175" s="418"/>
      <c r="F175" s="418"/>
      <c r="G175" s="418"/>
      <c r="H175" s="418"/>
      <c r="I175" s="418"/>
      <c r="J175" s="418"/>
      <c r="K175" s="419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50</v>
      </c>
      <c r="G177" s="70" t="str">
        <f>G20</f>
        <v>LANDET KVANTUM T.O.M UKE 50</v>
      </c>
      <c r="H177" s="70" t="str">
        <f>I20</f>
        <v>RESTKVOTER</v>
      </c>
      <c r="I177" s="93" t="str">
        <f>J20</f>
        <v>LANDET KVANTUM T.O.M. UKE 50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59.157800000000002</v>
      </c>
      <c r="G178" s="232">
        <f t="shared" si="10"/>
        <v>41054.952099999995</v>
      </c>
      <c r="H178" s="312">
        <f t="shared" si="10"/>
        <v>-1174.9520999999995</v>
      </c>
      <c r="I178" s="317">
        <f>I179+I180+I181+I182</f>
        <v>24482.140899999999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105</v>
      </c>
      <c r="D179" s="294">
        <v>24096</v>
      </c>
      <c r="E179" s="310">
        <v>25535</v>
      </c>
      <c r="F179" s="294"/>
      <c r="G179" s="294">
        <v>32067.148799999999</v>
      </c>
      <c r="H179" s="310">
        <f>E179-G179</f>
        <v>-6532.148799999999</v>
      </c>
      <c r="I179" s="315">
        <v>14907.7907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>
        <v>34.761200000000002</v>
      </c>
      <c r="G180" s="294">
        <v>2893.6214</v>
      </c>
      <c r="H180" s="310">
        <f t="shared" ref="H180:H182" si="11">E180-G180</f>
        <v>3752.3786</v>
      </c>
      <c r="I180" s="315">
        <v>2079.6898000000001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16.156199999999998</v>
      </c>
      <c r="G181" s="294">
        <v>1951.1786</v>
      </c>
      <c r="H181" s="310">
        <f t="shared" si="11"/>
        <v>-157.17859999999996</v>
      </c>
      <c r="I181" s="315">
        <v>2845.8589000000002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8.2403999999999993</v>
      </c>
      <c r="G182" s="409">
        <v>4143.0033000000003</v>
      </c>
      <c r="H182" s="410">
        <f t="shared" si="11"/>
        <v>1761.9966999999997</v>
      </c>
      <c r="I182" s="411">
        <v>4648.8014999999996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6.1210000000000004</v>
      </c>
      <c r="G183" s="295">
        <v>2663.0545999999999</v>
      </c>
      <c r="H183" s="314">
        <f>E183-G183</f>
        <v>2836.9454000000001</v>
      </c>
      <c r="I183" s="319">
        <v>2342.1853999999998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22.744299999999999</v>
      </c>
      <c r="G184" s="232">
        <f>G185+G186</f>
        <v>5476.6799000000001</v>
      </c>
      <c r="H184" s="312">
        <f>E184-G184</f>
        <v>2523.3200999999999</v>
      </c>
      <c r="I184" s="317">
        <f>I185+I186</f>
        <v>4391.1378999999997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/>
      <c r="G185" s="294">
        <v>1770.5006000000001</v>
      </c>
      <c r="H185" s="310"/>
      <c r="I185" s="315">
        <v>1121.1098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22.744299999999999</v>
      </c>
      <c r="G186" s="234">
        <v>3706.1792999999998</v>
      </c>
      <c r="H186" s="313"/>
      <c r="I186" s="318">
        <v>3270.0281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14.6541</v>
      </c>
      <c r="H187" s="314">
        <f>E187-G187</f>
        <v>-4.6540999999999997</v>
      </c>
      <c r="I187" s="319">
        <v>1.5959000000000001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7.2054999999999998</v>
      </c>
      <c r="G188" s="233">
        <v>113.679</v>
      </c>
      <c r="H188" s="311">
        <f>D188-G188</f>
        <v>-113.679</v>
      </c>
      <c r="I188" s="316">
        <v>108.29430000000001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95.2286</v>
      </c>
      <c r="G189" s="188">
        <f>G178+G183+G184+G187+G188</f>
        <v>49323.019699999997</v>
      </c>
      <c r="H189" s="203">
        <f>H178+H183+H184+H187+H188</f>
        <v>4066.9803000000011</v>
      </c>
      <c r="I189" s="200">
        <f>I178+I183+I184+I187+I188</f>
        <v>31325.354399999997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20" t="s">
        <v>1</v>
      </c>
      <c r="C194" s="421"/>
      <c r="D194" s="421"/>
      <c r="E194" s="421"/>
      <c r="F194" s="421"/>
      <c r="G194" s="421"/>
      <c r="H194" s="421"/>
      <c r="I194" s="421"/>
      <c r="J194" s="421"/>
      <c r="K194" s="422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5" t="s">
        <v>2</v>
      </c>
      <c r="D196" s="416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7" t="s">
        <v>8</v>
      </c>
      <c r="C204" s="418"/>
      <c r="D204" s="418"/>
      <c r="E204" s="418"/>
      <c r="F204" s="418"/>
      <c r="G204" s="418"/>
      <c r="H204" s="418"/>
      <c r="I204" s="418"/>
      <c r="J204" s="418"/>
      <c r="K204" s="419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50</v>
      </c>
      <c r="F206" s="70" t="str">
        <f>G20</f>
        <v>LANDET KVANTUM T.O.M UKE 50</v>
      </c>
      <c r="G206" s="70" t="str">
        <f>I20</f>
        <v>RESTKVOTER</v>
      </c>
      <c r="H206" s="93" t="str">
        <f>J20</f>
        <v>LANDET KVANTUM T.O.M. UKE 50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8.5128000000000004</v>
      </c>
      <c r="F207" s="185">
        <v>992.53290000000004</v>
      </c>
      <c r="G207" s="185"/>
      <c r="H207" s="223">
        <v>1305.6721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33.561999999999998</v>
      </c>
      <c r="F208" s="185">
        <v>4352.4727999999996</v>
      </c>
      <c r="G208" s="185"/>
      <c r="H208" s="223">
        <v>4184.6869999999999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8.6376000000000008</v>
      </c>
      <c r="G209" s="186"/>
      <c r="H209" s="224">
        <v>0.14749999999999999</v>
      </c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0.34899999999999998</v>
      </c>
      <c r="F210" s="186">
        <v>12.043699999999999</v>
      </c>
      <c r="G210" s="186"/>
      <c r="H210" s="224">
        <v>27.6616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42.423799999999993</v>
      </c>
      <c r="F211" s="187">
        <f>SUM(F207:F210)</f>
        <v>5365.6869999999999</v>
      </c>
      <c r="G211" s="187">
        <f>D211-F211</f>
        <v>919.3130000000001</v>
      </c>
      <c r="H211" s="210">
        <f>H207+H208+H209+H210</f>
        <v>5518.1682000000001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50
&amp;"-,Normal"&amp;11(iht. motatte landings- og sluttsedler fra fiskesalgslagene; alle tallstørrelser i hele tonn)&amp;R19.12.2017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UKE_50_2017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Dag Paulsen</cp:lastModifiedBy>
  <cp:lastPrinted>2017-11-29T09:15:01Z</cp:lastPrinted>
  <dcterms:created xsi:type="dcterms:W3CDTF">2011-07-06T12:13:20Z</dcterms:created>
  <dcterms:modified xsi:type="dcterms:W3CDTF">2017-12-20T08:40:58Z</dcterms:modified>
</cp:coreProperties>
</file>