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7\"/>
    </mc:Choice>
  </mc:AlternateContent>
  <bookViews>
    <workbookView xWindow="0" yWindow="0" windowWidth="28800" windowHeight="14820" tabRatio="413"/>
  </bookViews>
  <sheets>
    <sheet name="UKE_7_2019" sheetId="1" r:id="rId1"/>
  </sheets>
  <definedNames>
    <definedName name="Z_14D440E4_F18A_4F78_9989_38C1B133222D_.wvu.Cols" localSheetId="0" hidden="1">UKE_7_2019!#REF!</definedName>
    <definedName name="Z_14D440E4_F18A_4F78_9989_38C1B133222D_.wvu.PrintArea" localSheetId="0" hidden="1">UKE_7_2019!$B$1:$M$246</definedName>
    <definedName name="Z_14D440E4_F18A_4F78_9989_38C1B133222D_.wvu.Rows" localSheetId="0" hidden="1">UKE_7_2019!$358:$1048576,UKE_7_2019!$247:$357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E129" i="1" l="1"/>
  <c r="E24" i="1"/>
  <c r="E20" i="1"/>
  <c r="E31" i="1"/>
  <c r="E23" i="1" l="1"/>
  <c r="G24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J31" i="1" l="1"/>
  <c r="D242" i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H39" i="1"/>
  <c r="G31" i="1"/>
  <c r="G23" i="1" s="1"/>
  <c r="I136" i="1" l="1"/>
  <c r="I176" i="1"/>
  <c r="F31" i="1"/>
  <c r="F23" i="1" s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E176" i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E187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<sst xmlns="http://schemas.openxmlformats.org/spreadsheetml/2006/main" count="255" uniqueCount="129">
  <si>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</si>
  <si>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</si>
  <si>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</si>
  <si>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</si>
  <si>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</si>
  <si>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</si>
  <si>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</si>
  <si>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</si>
  <si>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</si>
  <si>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</si>
  <si>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</si>
  <si>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</si>
  <si>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</si>
  <si>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</si>
  <si>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</si>
  <si>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</si>
  <si>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</si>
  <si>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</si>
  <si>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</si>
  <si>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</si>
  <si>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</si>
  <si>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</si>
  <si>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</si>
  <si>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</si>
  <si>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</si>
  <si>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</si>
  <si>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</si>
  <si>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</si>
  <si>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</si>
  <si>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</si>
  <si>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</si>
  <si>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</si>
  <si>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</si>
  <si>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</si>
  <si>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</si>
  <si>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</si>
  <si>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</si>
  <si>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</si>
  <si>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</si>
  <si>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</si>
  <si>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</si>
  <si>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</si>
  <si>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</si>
  <si>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</si>
  <si>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</si>
  <si>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</si>
  <si>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</si>
  <si>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</si>
  <si>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</si>
  <si>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</si>
  <si>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</si>
  <si>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</si>
  <si>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</si>
  <si>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</si>
  <si>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</si>
  <si>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</si>
  <si>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</si>
  <si>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</si>
  <si>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</si>
  <si>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</si>
  <si>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</si>
  <si>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</si>
  <si>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</si>
  <si>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</si>
  <si>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</si>
  <si>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</si>
  <si>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</si>
  <si>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</si>
  <si>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</si>
  <si>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</si>
  <si>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</si>
  <si>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</si>
  <si>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</si>
  <si>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</si>
  <si>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</si>
  <si>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</si>
  <si>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</si>
  <si>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</si>
  <si>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</si>
  <si>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</si>
  <si>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</si>
  <si>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</si>
  <si>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</si>
  <si>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</si>
  <si>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</si>
  <si>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</si>
  <si>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</si>
  <si>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</si>
  <si>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</si>
  <si>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</si>
  <si>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</si>
  <si>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</si>
  <si>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</si>
  <si>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</si>
  <si>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</si>
  <si>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</si>
  <si>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</si>
  <si>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</si>
  <si>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</si>
  <si>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</si>
  <si>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</si>
  <si>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</si>
  <si>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</si>
  <si>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</si>
  <si>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</si>
  <si>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</si>
  <si>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</si>
  <si>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</si>
  <si>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</si>
  <si>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</si>
  <si>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</si>
  <si>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</si>
  <si>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</si>
  <si>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</si>
  <si>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</si>
  <si>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</si>
  <si>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</si>
  <si>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</si>
  <si>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</si>
  <si>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</si>
  <si>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</si>
  <si>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</si>
  <si>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</si>
  <si>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t>LANDET KVANTUM UKE 7</t>
  </si>
  <si>
    <t>LANDET KVANTUM T.O.M UKE 7</t>
  </si>
  <si>
    <t>LANDET KVANTUM T.O.M. UKE 7 2018</t>
  </si>
  <si>
    <r>
      <t xml:space="preserve">3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</si>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</sst>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103" zoomScaleNormal="115" workbookViewId="0">
      <selection activeCell="G134" sqref="G134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2" t="s">
        <v>88</v>
      </c>
      <c r="C2" s="443"/>
      <c r="D2" s="443"/>
      <c r="E2" s="443"/>
      <c r="F2" s="443"/>
      <c r="G2" s="443"/>
      <c r="H2" s="443"/>
      <c r="I2" s="443"/>
      <c r="J2" s="443"/>
      <c r="K2" s="44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3"/>
      <c r="C7" s="434"/>
      <c r="D7" s="434"/>
      <c r="E7" s="434"/>
      <c r="F7" s="434"/>
      <c r="G7" s="434"/>
      <c r="H7" s="434"/>
      <c r="I7" s="434"/>
      <c r="J7" s="434"/>
      <c r="K7" s="435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120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121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1787.8119100000001</v>
      </c>
      <c r="G20" s="328">
        <f>G21+G22</f>
        <v>20963.844269999998</v>
      </c>
      <c r="H20" s="328"/>
      <c r="I20" s="328">
        <f>I22+I21</f>
        <v>77315.155729999999</v>
      </c>
      <c r="J20" s="329">
        <f>J22+J21</f>
        <v>25848.168399999999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1776.8319100000001</v>
      </c>
      <c r="G21" s="330">
        <v>20948.590769999999</v>
      </c>
      <c r="H21" s="330"/>
      <c r="I21" s="330">
        <f>E21-G21</f>
        <v>76520.409230000005</v>
      </c>
      <c r="J21" s="331">
        <v>25746.230339999998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10.98</v>
      </c>
      <c r="G22" s="332">
        <v>15.253500000000001</v>
      </c>
      <c r="H22" s="332"/>
      <c r="I22" s="330">
        <f>E22-G22</f>
        <v>794.74649999999997</v>
      </c>
      <c r="J22" s="331">
        <v>101.93805999999999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5573.5500900000006</v>
      </c>
      <c r="G23" s="328">
        <f>G24+G30+G31</f>
        <v>37137.644840000008</v>
      </c>
      <c r="H23" s="328"/>
      <c r="I23" s="328">
        <f>I24+I30+I31</f>
        <v>167110.35516000001</v>
      </c>
      <c r="J23" s="329">
        <f>J24+J30+J31</f>
        <v>45445.758300000001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4911.3163300000006</v>
      </c>
      <c r="G24" s="334">
        <f>G25+G26+G27+G28</f>
        <v>28972.251640000002</v>
      </c>
      <c r="H24" s="334"/>
      <c r="I24" s="334">
        <f>I25+I26+I27+I28+I29</f>
        <v>130482.74836</v>
      </c>
      <c r="J24" s="335">
        <f>J25+J26+J27+J28+J29</f>
        <v>37189.12311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1354.0319999999999</v>
      </c>
      <c r="G25" s="336">
        <v>7866.3704100000004</v>
      </c>
      <c r="H25" s="336"/>
      <c r="I25" s="336">
        <f>E25-G25+H25</f>
        <v>33064.629589999997</v>
      </c>
      <c r="J25" s="337">
        <v>10849.15768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1390.37706</v>
      </c>
      <c r="G26" s="336">
        <v>9759.5813099999996</v>
      </c>
      <c r="H26" s="336"/>
      <c r="I26" s="336">
        <f>E26-G26+H26</f>
        <v>29654.418689999999</v>
      </c>
      <c r="J26" s="337">
        <v>14107.882439999999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1496.34971</v>
      </c>
      <c r="G27" s="336">
        <v>9287.8871099999997</v>
      </c>
      <c r="H27" s="336"/>
      <c r="I27" s="336">
        <f>E27-G27+H27</f>
        <v>30986.11289</v>
      </c>
      <c r="J27" s="337">
        <v>10724.290279999999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670.55755999999997</v>
      </c>
      <c r="G28" s="336">
        <v>2058.4128099999998</v>
      </c>
      <c r="H28" s="336"/>
      <c r="I28" s="336">
        <f>E28-G28+H28</f>
        <v>23663.587189999998</v>
      </c>
      <c r="J28" s="337">
        <v>1507.7927099999999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328.80574999999999</v>
      </c>
      <c r="G30" s="334">
        <v>6540.4521000000004</v>
      </c>
      <c r="H30" s="336"/>
      <c r="I30" s="402">
        <f>E30-G30</f>
        <v>18800.547899999998</v>
      </c>
      <c r="J30" s="335">
        <v>5415.2112900000002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333.42800999999997</v>
      </c>
      <c r="G31" s="334">
        <f>G32</f>
        <v>1624.9411</v>
      </c>
      <c r="H31" s="336"/>
      <c r="I31" s="334">
        <f>I32+I33</f>
        <v>17827.0589</v>
      </c>
      <c r="J31" s="335">
        <f>J32</f>
        <v>2841.4238999999998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353.42801-F36</f>
        <v>333.42800999999997</v>
      </c>
      <c r="G32" s="336">
        <f>1683.9411-G36</f>
        <v>1624.9411</v>
      </c>
      <c r="H32" s="336"/>
      <c r="I32" s="336">
        <f>E32-G32+H32</f>
        <v>15987.0589</v>
      </c>
      <c r="J32" s="337">
        <v>2841.4238999999998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6">
        <v>3000</v>
      </c>
      <c r="E34" s="396">
        <v>3000</v>
      </c>
      <c r="F34" s="341">
        <v>2.75</v>
      </c>
      <c r="G34" s="341">
        <v>2.75</v>
      </c>
      <c r="H34" s="341"/>
      <c r="I34" s="370">
        <f t="shared" si="0"/>
        <v>2997.25</v>
      </c>
      <c r="J34" s="371">
        <v>241.35749999999999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12.0345</v>
      </c>
      <c r="G35" s="341">
        <v>46.851019999999998</v>
      </c>
      <c r="H35" s="320"/>
      <c r="I35" s="370">
        <f t="shared" si="0"/>
        <v>746.14898000000005</v>
      </c>
      <c r="J35" s="394">
        <v>41.606000000000002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v>20</v>
      </c>
      <c r="G36" s="320">
        <v>59</v>
      </c>
      <c r="H36" s="369"/>
      <c r="I36" s="370">
        <f t="shared" si="0"/>
        <v>2941</v>
      </c>
      <c r="J36" s="394"/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9.8468199999999992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/>
      <c r="G38" s="320">
        <v>21</v>
      </c>
      <c r="H38" s="320"/>
      <c r="I38" s="370">
        <f t="shared" si="0"/>
        <v>-21</v>
      </c>
      <c r="J38" s="394">
        <v>77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7405.9933200000005</v>
      </c>
      <c r="G39" s="197">
        <f>G20+G23+G34+G35+G36+G37+G38</f>
        <v>65231.090130000011</v>
      </c>
      <c r="H39" s="197">
        <f>H25+H26+H27+H28+H32</f>
        <v>0</v>
      </c>
      <c r="I39" s="302">
        <f>I20+I23+I34+I35+I36+I37+I38</f>
        <v>251088.90987</v>
      </c>
      <c r="J39" s="198">
        <f>J20+J23+J34+J35+J36+J37+J38</f>
        <v>78653.890199999994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126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33" t="s">
        <v>1</v>
      </c>
      <c r="C46" s="434"/>
      <c r="D46" s="434"/>
      <c r="E46" s="434"/>
      <c r="F46" s="434"/>
      <c r="G46" s="434"/>
      <c r="H46" s="434"/>
      <c r="I46" s="434"/>
      <c r="J46" s="434"/>
      <c r="K46" s="435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16" t="s">
        <v>2</v>
      </c>
      <c r="D48" s="417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26" t="s">
        <v>8</v>
      </c>
      <c r="C54" s="427"/>
      <c r="D54" s="427"/>
      <c r="E54" s="427"/>
      <c r="F54" s="427"/>
      <c r="G54" s="427"/>
      <c r="H54" s="427"/>
      <c r="I54" s="427"/>
      <c r="J54" s="427"/>
      <c r="K54" s="428"/>
      <c r="L54" s="205"/>
      <c r="M54" s="205"/>
    </row>
    <row r="55" spans="2:13" s="3" customFormat="1" ht="48" thickBot="1" x14ac:dyDescent="0.3">
      <c r="B55" s="142"/>
      <c r="C55" s="178" t="s">
        <v>19</v>
      </c>
      <c r="D55" s="196" t="s">
        <v>20</v>
      </c>
      <c r="E55" s="194" t="str">
        <f>F19</f>
        <v>LANDET KVANTUM UKE 7</v>
      </c>
      <c r="F55" s="194" t="str">
        <f>G19</f>
        <v>LANDET KVANTUM T.O.M UKE 7</v>
      </c>
      <c r="G55" s="194" t="str">
        <f>I19</f>
        <v>RESTKVOTER</v>
      </c>
      <c r="H55" s="195" t="str">
        <f>J19</f>
        <v>LANDET KVANTUM T.O.M. UKE 7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29">
        <v>5376</v>
      </c>
      <c r="E56" s="382">
        <v>18.13702</v>
      </c>
      <c r="F56" s="347">
        <v>92.781949999999995</v>
      </c>
      <c r="G56" s="431">
        <f>D56-F56-F57</f>
        <v>5127.0293500000007</v>
      </c>
      <c r="H56" s="380">
        <v>139.48921999999999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30"/>
      <c r="E57" s="373">
        <v>52.946260000000002</v>
      </c>
      <c r="F57" s="387">
        <v>156.18870000000001</v>
      </c>
      <c r="G57" s="432"/>
      <c r="H57" s="349">
        <v>120.23544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6">
        <v>200</v>
      </c>
      <c r="E58" s="383">
        <v>3.9676999999999998</v>
      </c>
      <c r="F58" s="389">
        <v>7.9108900000000002</v>
      </c>
      <c r="G58" s="397">
        <f>D58-F58</f>
        <v>192.08911000000001</v>
      </c>
      <c r="H58" s="301">
        <v>11.901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1.3801000000000001</v>
      </c>
      <c r="F59" s="347">
        <f>F60+F61+F62</f>
        <v>4.8083600000000004</v>
      </c>
      <c r="G59" s="387">
        <f>D59-F59</f>
        <v>8058.19164</v>
      </c>
      <c r="H59" s="350">
        <f>H60+H61+H62</f>
        <v>22.742340000000002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0.17699999999999999</v>
      </c>
      <c r="F60" s="359">
        <v>0.64615999999999996</v>
      </c>
      <c r="G60" s="359"/>
      <c r="H60" s="360">
        <v>5.8005000000000004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0.97589999999999999</v>
      </c>
      <c r="F61" s="359">
        <v>3.4279999999999999</v>
      </c>
      <c r="G61" s="359"/>
      <c r="H61" s="360">
        <v>12.73945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>
        <v>0.22720000000000001</v>
      </c>
      <c r="F62" s="376">
        <v>0.73419999999999996</v>
      </c>
      <c r="G62" s="376"/>
      <c r="H62" s="381">
        <v>4.2023900000000003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76.431079999999994</v>
      </c>
      <c r="F65" s="200">
        <f>F56+F57+F58+F59+F63+F64</f>
        <v>261.75425000000001</v>
      </c>
      <c r="G65" s="200">
        <f>D65-F65</f>
        <v>13493.24575</v>
      </c>
      <c r="H65" s="208">
        <f>H56+H57+H58+H59+H63+H64</f>
        <v>294.36799999999999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41" t="s">
        <v>102</v>
      </c>
      <c r="D66" s="441"/>
      <c r="E66" s="441"/>
      <c r="F66" s="441"/>
      <c r="G66" s="441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33" t="s">
        <v>1</v>
      </c>
      <c r="C71" s="434"/>
      <c r="D71" s="434"/>
      <c r="E71" s="434"/>
      <c r="F71" s="434"/>
      <c r="G71" s="434"/>
      <c r="H71" s="434"/>
      <c r="I71" s="434"/>
      <c r="J71" s="434"/>
      <c r="K71" s="435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24" t="s">
        <v>2</v>
      </c>
      <c r="D73" s="425"/>
      <c r="E73" s="424" t="s">
        <v>20</v>
      </c>
      <c r="F73" s="436"/>
      <c r="G73" s="424" t="s">
        <v>21</v>
      </c>
      <c r="H73" s="425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120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122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40"/>
      <c r="D79" s="440"/>
      <c r="E79" s="440"/>
      <c r="F79" s="440"/>
      <c r="G79" s="440"/>
      <c r="H79" s="440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40"/>
      <c r="D80" s="440"/>
      <c r="E80" s="440"/>
      <c r="F80" s="440"/>
      <c r="G80" s="440"/>
      <c r="H80" s="440"/>
      <c r="I80" s="256"/>
      <c r="J80" s="256"/>
      <c r="K80" s="253"/>
      <c r="L80" s="256"/>
      <c r="M80" s="118"/>
    </row>
    <row r="81" spans="1:13" ht="14.1" customHeight="1" x14ac:dyDescent="0.25">
      <c r="B81" s="437" t="s">
        <v>8</v>
      </c>
      <c r="C81" s="438"/>
      <c r="D81" s="438"/>
      <c r="E81" s="438"/>
      <c r="F81" s="438"/>
      <c r="G81" s="438"/>
      <c r="H81" s="438"/>
      <c r="I81" s="438"/>
      <c r="J81" s="438"/>
      <c r="K81" s="439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7</v>
      </c>
      <c r="G83" s="194" t="str">
        <f>G19</f>
        <v>LANDET KVANTUM T.O.M UKE 7</v>
      </c>
      <c r="H83" s="194" t="str">
        <f>I19</f>
        <v>RESTKVOTER</v>
      </c>
      <c r="I83" s="195" t="str">
        <f>J19</f>
        <v>LANDET KVANTUM T.O.M. UKE 7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766.34519999999998</v>
      </c>
      <c r="G84" s="328">
        <f>G85+G86</f>
        <v>3120.7502799999997</v>
      </c>
      <c r="H84" s="328">
        <f>H85+H86</f>
        <v>32061.24972</v>
      </c>
      <c r="I84" s="329">
        <f>I85+I86</f>
        <v>9547.5600699999995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754.28</v>
      </c>
      <c r="G85" s="330">
        <v>3106.3274799999999</v>
      </c>
      <c r="H85" s="330">
        <f>E85-G85</f>
        <v>31250.67252</v>
      </c>
      <c r="I85" s="331">
        <v>9394.34267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>
        <v>12.065200000000001</v>
      </c>
      <c r="G86" s="332">
        <v>14.422800000000001</v>
      </c>
      <c r="H86" s="332">
        <f>E86-G86</f>
        <v>810.57719999999995</v>
      </c>
      <c r="I86" s="333">
        <v>153.2174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884.36426999999992</v>
      </c>
      <c r="G87" s="328">
        <f t="shared" si="2"/>
        <v>7272.0819600000013</v>
      </c>
      <c r="H87" s="328">
        <f>H88+H93+H94</f>
        <v>53144.918040000011</v>
      </c>
      <c r="I87" s="329">
        <f t="shared" si="2"/>
        <v>9764.5077400000009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743.32650999999998</v>
      </c>
      <c r="G88" s="334">
        <f t="shared" si="4"/>
        <v>4370.6828600000008</v>
      </c>
      <c r="H88" s="334">
        <f>H89+H90+H91+H92</f>
        <v>44002.317140000006</v>
      </c>
      <c r="I88" s="335">
        <f t="shared" si="4"/>
        <v>6416.7224800000004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254.93190000000001</v>
      </c>
      <c r="G89" s="336">
        <v>1455.2884799999999</v>
      </c>
      <c r="H89" s="336">
        <f t="shared" ref="H89:H97" si="5">E89-G89</f>
        <v>12267.711520000001</v>
      </c>
      <c r="I89" s="337">
        <v>1999.077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278.44425000000001</v>
      </c>
      <c r="G90" s="336">
        <v>1544.34872</v>
      </c>
      <c r="H90" s="336">
        <f t="shared" si="5"/>
        <v>11807.65128</v>
      </c>
      <c r="I90" s="337">
        <v>2574.9593599999998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203.02712</v>
      </c>
      <c r="G91" s="336">
        <v>1293.3123000000001</v>
      </c>
      <c r="H91" s="336">
        <f t="shared" si="5"/>
        <v>12424.6877</v>
      </c>
      <c r="I91" s="337">
        <v>1733.23552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6.9232399999999998</v>
      </c>
      <c r="G92" s="336">
        <v>77.733360000000005</v>
      </c>
      <c r="H92" s="336">
        <f t="shared" si="5"/>
        <v>7502.2666399999998</v>
      </c>
      <c r="I92" s="337">
        <v>109.45059999999999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106.372</v>
      </c>
      <c r="G93" s="334">
        <v>2578.1516000000001</v>
      </c>
      <c r="H93" s="334">
        <f t="shared" si="5"/>
        <v>7512.8483999999999</v>
      </c>
      <c r="I93" s="335">
        <v>2915.1420499999999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34.665759999999999</v>
      </c>
      <c r="G94" s="345">
        <v>323.2475</v>
      </c>
      <c r="H94" s="345">
        <f t="shared" si="5"/>
        <v>1629.7525000000001</v>
      </c>
      <c r="I94" s="346">
        <v>432.64321000000001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6">
        <v>313</v>
      </c>
      <c r="E95" s="396">
        <v>313</v>
      </c>
      <c r="F95" s="341"/>
      <c r="G95" s="341">
        <v>2.2603599999999999</v>
      </c>
      <c r="H95" s="341">
        <f t="shared" si="5"/>
        <v>310.73964000000001</v>
      </c>
      <c r="I95" s="342">
        <v>7.4753800000000004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0.71748999999999996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/>
      <c r="G97" s="320">
        <v>1</v>
      </c>
      <c r="H97" s="320">
        <f t="shared" si="5"/>
        <v>-1</v>
      </c>
      <c r="I97" s="323">
        <v>55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5">
        <f t="shared" ref="F98:G98" si="6">F84+F87+F95+F96+F97</f>
        <v>1651.4269599999998</v>
      </c>
      <c r="G98" s="395">
        <f t="shared" si="6"/>
        <v>10696.092600000002</v>
      </c>
      <c r="H98" s="222">
        <f>H84+H87+H95+H96+H97</f>
        <v>85515.907400000011</v>
      </c>
      <c r="I98" s="198">
        <f>I84+I87+I95+I96+I97</f>
        <v>19674.54319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127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33" t="s">
        <v>1</v>
      </c>
      <c r="C104" s="434"/>
      <c r="D104" s="434"/>
      <c r="E104" s="434"/>
      <c r="F104" s="434"/>
      <c r="G104" s="434"/>
      <c r="H104" s="434"/>
      <c r="I104" s="434"/>
      <c r="J104" s="434"/>
      <c r="K104" s="435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24" t="s">
        <v>2</v>
      </c>
      <c r="D106" s="425"/>
      <c r="E106" s="424" t="s">
        <v>20</v>
      </c>
      <c r="F106" s="425"/>
      <c r="G106" s="424" t="s">
        <v>21</v>
      </c>
      <c r="H106" s="425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401"/>
      <c r="D110" s="399"/>
      <c r="E110" s="399" t="s">
        <v>79</v>
      </c>
      <c r="F110" s="169">
        <v>3882</v>
      </c>
      <c r="G110" s="11"/>
      <c r="H110" s="401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400" t="s">
        <v>7</v>
      </c>
      <c r="F111" s="170">
        <f>F107+F108+F109+F110</f>
        <v>134000</v>
      </c>
      <c r="G111" s="121" t="s">
        <v>6</v>
      </c>
      <c r="H111" s="398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26" t="s">
        <v>8</v>
      </c>
      <c r="C114" s="427"/>
      <c r="D114" s="427"/>
      <c r="E114" s="427"/>
      <c r="F114" s="427"/>
      <c r="G114" s="427"/>
      <c r="H114" s="427"/>
      <c r="I114" s="427"/>
      <c r="J114" s="427"/>
      <c r="K114" s="428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7</v>
      </c>
      <c r="G116" s="194" t="str">
        <f>G19</f>
        <v>LANDET KVANTUM T.O.M UKE 7</v>
      </c>
      <c r="H116" s="194" t="str">
        <f>I19</f>
        <v>RESTKVOTER</v>
      </c>
      <c r="I116" s="195" t="str">
        <f>J19</f>
        <v>LANDET KVANTUM T.O.M. UKE 7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395.39277000000004</v>
      </c>
      <c r="G117" s="232">
        <f t="shared" si="7"/>
        <v>7871.9389199999996</v>
      </c>
      <c r="H117" s="347">
        <f t="shared" si="7"/>
        <v>37636.061079999999</v>
      </c>
      <c r="I117" s="350">
        <f t="shared" si="7"/>
        <v>5158.9564700000001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156.68037000000001</v>
      </c>
      <c r="G118" s="244">
        <v>6691.5569699999996</v>
      </c>
      <c r="H118" s="351">
        <f>E118-G118</f>
        <v>29042.443030000002</v>
      </c>
      <c r="I118" s="352">
        <v>3704.39822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238.7124</v>
      </c>
      <c r="G119" s="244">
        <v>1180.38195</v>
      </c>
      <c r="H119" s="351">
        <f>E119-G119</f>
        <v>8093.61805</v>
      </c>
      <c r="I119" s="352">
        <v>1454.55825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>
        <v>48.175600000000003</v>
      </c>
      <c r="G121" s="295">
        <v>436.47485999999998</v>
      </c>
      <c r="H121" s="298">
        <f>E121-G121</f>
        <v>31383.525140000002</v>
      </c>
      <c r="I121" s="300">
        <v>128.30170000000001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1228.4196899999999</v>
      </c>
      <c r="G122" s="226">
        <f>G131+G128+G123</f>
        <v>11414.26658</v>
      </c>
      <c r="H122" s="355">
        <f>H123+H128+H131</f>
        <v>40743.733420000004</v>
      </c>
      <c r="I122" s="356">
        <f>I123+I128+I131</f>
        <v>11483.260189999999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984.29010999999991</v>
      </c>
      <c r="G123" s="377">
        <f>G124+G125+G127+G126</f>
        <v>10146.32343</v>
      </c>
      <c r="H123" s="357">
        <f>H124+H125+H126+H127</f>
        <v>28909.67657</v>
      </c>
      <c r="I123" s="358">
        <f>I124+I125+I126+I127</f>
        <v>10225.32402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v>214.25638000000001</v>
      </c>
      <c r="G124" s="240">
        <v>2127.4605000000001</v>
      </c>
      <c r="H124" s="359">
        <f t="shared" ref="H124:H136" si="8">E124-G124</f>
        <v>10367.539499999999</v>
      </c>
      <c r="I124" s="360">
        <v>2289.0785599999999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433.40973000000002</v>
      </c>
      <c r="G125" s="240">
        <v>3181.8218999999999</v>
      </c>
      <c r="H125" s="359">
        <f t="shared" si="8"/>
        <v>8049.1781000000001</v>
      </c>
      <c r="I125" s="360">
        <v>3331.0754000000002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309.64920000000001</v>
      </c>
      <c r="G126" s="240">
        <v>3439.4773500000001</v>
      </c>
      <c r="H126" s="359">
        <f t="shared" si="8"/>
        <v>5248.5226499999999</v>
      </c>
      <c r="I126" s="360">
        <v>3138.12781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26.974799999999998</v>
      </c>
      <c r="G127" s="240">
        <v>1397.56368</v>
      </c>
      <c r="H127" s="359">
        <f t="shared" si="8"/>
        <v>5244.4363199999998</v>
      </c>
      <c r="I127" s="360">
        <v>1467.04225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98.720200000000006</v>
      </c>
      <c r="G128" s="233">
        <v>289.84545000000003</v>
      </c>
      <c r="H128" s="361">
        <f t="shared" si="8"/>
        <v>5915.1545500000002</v>
      </c>
      <c r="I128" s="362">
        <v>343.52118999999999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94.023449999999997</v>
      </c>
      <c r="G129" s="240">
        <v>285.06869999999998</v>
      </c>
      <c r="H129" s="359">
        <f t="shared" si="8"/>
        <v>5419.9313000000002</v>
      </c>
      <c r="I129" s="360">
        <v>340.93588999999997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4.6967500000000086</v>
      </c>
      <c r="G130" s="240">
        <f>G128-G129</f>
        <v>4.7767500000000496</v>
      </c>
      <c r="H130" s="359">
        <f t="shared" si="8"/>
        <v>495.22324999999995</v>
      </c>
      <c r="I130" s="360">
        <f>I128-I129</f>
        <v>2.5853000000000179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145.40938</v>
      </c>
      <c r="G131" s="257">
        <v>978.09770000000003</v>
      </c>
      <c r="H131" s="363">
        <f t="shared" si="8"/>
        <v>5918.9022999999997</v>
      </c>
      <c r="I131" s="364">
        <v>914.41498000000001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/>
      <c r="G132" s="226">
        <v>3.4451999999999998</v>
      </c>
      <c r="H132" s="378">
        <f t="shared" si="8"/>
        <v>125.5548</v>
      </c>
      <c r="I132" s="379">
        <v>1.5039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3.2355399999999999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>
        <v>21.2</v>
      </c>
      <c r="G134" s="226">
        <v>21.2</v>
      </c>
      <c r="H134" s="230">
        <f t="shared" si="8"/>
        <v>228.8</v>
      </c>
      <c r="I134" s="231"/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>
        <v>18</v>
      </c>
      <c r="G135" s="225">
        <v>375</v>
      </c>
      <c r="H135" s="234">
        <f t="shared" si="8"/>
        <v>-375</v>
      </c>
      <c r="I135" s="297">
        <v>137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1714.4236000000001</v>
      </c>
      <c r="G136" s="186">
        <f>G117+G121+G122+G132+G133+G134+G135</f>
        <v>22122.325559999997</v>
      </c>
      <c r="H136" s="200">
        <f t="shared" si="8"/>
        <v>109742.67444</v>
      </c>
      <c r="I136" s="198">
        <f>I117+I120+I121+I122+I132+I133+I134+I135</f>
        <v>18909.022259999998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16" t="s">
        <v>2</v>
      </c>
      <c r="D146" s="417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48" thickBot="1" x14ac:dyDescent="0.3">
      <c r="B155" s="119"/>
      <c r="C155" s="106" t="s">
        <v>19</v>
      </c>
      <c r="D155" s="113" t="s">
        <v>20</v>
      </c>
      <c r="E155" s="69" t="str">
        <f>F19</f>
        <v>LANDET KVANTUM UKE 7</v>
      </c>
      <c r="F155" s="69" t="str">
        <f>G19</f>
        <v>LANDET KVANTUM T.O.M UKE 7</v>
      </c>
      <c r="G155" s="69" t="str">
        <f>I19</f>
        <v>RESTKVOTER</v>
      </c>
      <c r="H155" s="92" t="str">
        <f>J19</f>
        <v>LANDET KVANTUM T.O.M. UKE 7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38.718609999999998</v>
      </c>
      <c r="F156" s="183">
        <v>1586.7302299999999</v>
      </c>
      <c r="G156" s="183">
        <f>D156-F156</f>
        <v>32984.269769999999</v>
      </c>
      <c r="H156" s="220">
        <v>802.02535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/>
      <c r="F157" s="183">
        <v>1.5569999999999999</v>
      </c>
      <c r="G157" s="183">
        <f>D157-F157</f>
        <v>98.442999999999998</v>
      </c>
      <c r="H157" s="220">
        <v>0.15023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38.718609999999998</v>
      </c>
      <c r="F159" s="185">
        <f>SUM(F156:F158)</f>
        <v>1588.2872299999999</v>
      </c>
      <c r="G159" s="185">
        <f>D159-F159</f>
        <v>33116.712769999998</v>
      </c>
      <c r="H159" s="207">
        <f>SUM(H156:H158)</f>
        <v>802.17557999999997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21" t="s">
        <v>1</v>
      </c>
      <c r="C162" s="422"/>
      <c r="D162" s="422"/>
      <c r="E162" s="422"/>
      <c r="F162" s="422"/>
      <c r="G162" s="422"/>
      <c r="H162" s="422"/>
      <c r="I162" s="422"/>
      <c r="J162" s="422"/>
      <c r="K162" s="423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16" t="s">
        <v>2</v>
      </c>
      <c r="D164" s="417"/>
      <c r="E164" s="416" t="s">
        <v>53</v>
      </c>
      <c r="F164" s="417"/>
      <c r="G164" s="416" t="s">
        <v>54</v>
      </c>
      <c r="H164" s="417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18" t="s">
        <v>8</v>
      </c>
      <c r="C173" s="419"/>
      <c r="D173" s="419"/>
      <c r="E173" s="419"/>
      <c r="F173" s="419"/>
      <c r="G173" s="419"/>
      <c r="H173" s="419"/>
      <c r="I173" s="419"/>
      <c r="J173" s="419"/>
      <c r="K173" s="420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8" thickBot="1" x14ac:dyDescent="0.3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7</v>
      </c>
      <c r="G175" s="69" t="str">
        <f>G19</f>
        <v>LANDET KVANTUM T.O.M UKE 7</v>
      </c>
      <c r="H175" s="69" t="str">
        <f>I19</f>
        <v>RESTKVOTER</v>
      </c>
      <c r="I175" s="92" t="str">
        <f>J19</f>
        <v>LANDET KVANTUM T.O.M. UKE 7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49428</v>
      </c>
      <c r="E176" s="227">
        <f t="shared" ref="E176:H176" si="10">E177+E178+E179+E180</f>
        <v>54827</v>
      </c>
      <c r="F176" s="227">
        <f>F177+F178+F179+F180</f>
        <v>25.764720000000001</v>
      </c>
      <c r="G176" s="227">
        <f t="shared" si="10"/>
        <v>2136.9004499999996</v>
      </c>
      <c r="H176" s="305">
        <f t="shared" si="10"/>
        <v>52690.099549999999</v>
      </c>
      <c r="I176" s="310">
        <f>I177+I178+I179+I180</f>
        <v>3074.5322100000003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32432</v>
      </c>
      <c r="E177" s="288">
        <v>36402</v>
      </c>
      <c r="F177" s="288"/>
      <c r="G177" s="288">
        <v>1709.5233599999999</v>
      </c>
      <c r="H177" s="303">
        <f t="shared" ref="H177:H182" si="11">E177-G177</f>
        <v>34692.476640000001</v>
      </c>
      <c r="I177" s="308">
        <v>2436.0625100000002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8441</v>
      </c>
      <c r="E178" s="288">
        <v>9475</v>
      </c>
      <c r="F178" s="288"/>
      <c r="G178" s="288">
        <v>101.2122</v>
      </c>
      <c r="H178" s="303">
        <f t="shared" si="11"/>
        <v>9373.7878000000001</v>
      </c>
      <c r="I178" s="308">
        <v>440.85930000000002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1968</v>
      </c>
      <c r="E179" s="288">
        <v>2068</v>
      </c>
      <c r="F179" s="288">
        <v>23.117519999999999</v>
      </c>
      <c r="G179" s="288">
        <v>288.66228999999998</v>
      </c>
      <c r="H179" s="303">
        <f t="shared" si="11"/>
        <v>1779.33771</v>
      </c>
      <c r="I179" s="308">
        <v>188.79640000000001</v>
      </c>
      <c r="J179" s="80"/>
      <c r="K179" s="57"/>
      <c r="L179" s="192"/>
      <c r="M179" s="192"/>
    </row>
    <row r="180" spans="1:13" ht="14.1" customHeight="1" thickBot="1" x14ac:dyDescent="0.3">
      <c r="B180" s="49"/>
      <c r="C180" s="390" t="s">
        <v>46</v>
      </c>
      <c r="D180" s="391">
        <v>6587</v>
      </c>
      <c r="E180" s="391">
        <v>6882</v>
      </c>
      <c r="F180" s="391">
        <v>2.6472000000000002</v>
      </c>
      <c r="G180" s="391">
        <v>37.502600000000001</v>
      </c>
      <c r="H180" s="392">
        <f t="shared" si="11"/>
        <v>6844.4974000000002</v>
      </c>
      <c r="I180" s="393">
        <v>8.8140000000000001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/>
      <c r="G181" s="289">
        <v>136.64434</v>
      </c>
      <c r="H181" s="307">
        <f t="shared" si="11"/>
        <v>5363.3556600000002</v>
      </c>
      <c r="I181" s="312">
        <v>1.1999999999999999E-3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125.80618</v>
      </c>
      <c r="G182" s="227">
        <f>G183+G184</f>
        <v>729.5032799999999</v>
      </c>
      <c r="H182" s="305">
        <f t="shared" si="11"/>
        <v>7270.4967200000001</v>
      </c>
      <c r="I182" s="310">
        <f>I183+I184</f>
        <v>531.99005999999997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/>
      <c r="G183" s="288">
        <v>152.34209999999999</v>
      </c>
      <c r="H183" s="303"/>
      <c r="I183" s="308">
        <v>87.151949999999999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125.80618</v>
      </c>
      <c r="G184" s="229">
        <v>577.16117999999994</v>
      </c>
      <c r="H184" s="306"/>
      <c r="I184" s="311">
        <v>444.83810999999997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8.4000000000000005E-2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1.409</v>
      </c>
      <c r="G186" s="228">
        <v>10.834149999999999</v>
      </c>
      <c r="H186" s="304">
        <f>E186-G186</f>
        <v>-10.834149999999999</v>
      </c>
      <c r="I186" s="309">
        <v>5.3764599999999998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62938</v>
      </c>
      <c r="E187" s="186">
        <f>E176+E181+E182+E185</f>
        <v>68337</v>
      </c>
      <c r="F187" s="186">
        <f>F176+F181+F182+F185+F186</f>
        <v>152.97989999999999</v>
      </c>
      <c r="G187" s="186">
        <f>G176+G181+G182+G185+G186</f>
        <v>3014.1253699999993</v>
      </c>
      <c r="H187" s="200">
        <f>H176+H181+H182+H185+H186</f>
        <v>65322.874629999998</v>
      </c>
      <c r="I187" s="198">
        <f>I176+I181+I182+I185+I186</f>
        <v>3611.9839300000003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15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21" t="s">
        <v>1</v>
      </c>
      <c r="C192" s="422"/>
      <c r="D192" s="422"/>
      <c r="E192" s="422"/>
      <c r="F192" s="422"/>
      <c r="G192" s="422"/>
      <c r="H192" s="422"/>
      <c r="I192" s="422"/>
      <c r="J192" s="422"/>
      <c r="K192" s="423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16" t="s">
        <v>2</v>
      </c>
      <c r="D194" s="417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18" t="s">
        <v>8</v>
      </c>
      <c r="C202" s="419"/>
      <c r="D202" s="419"/>
      <c r="E202" s="419"/>
      <c r="F202" s="419"/>
      <c r="G202" s="419"/>
      <c r="H202" s="419"/>
      <c r="I202" s="419"/>
      <c r="J202" s="419"/>
      <c r="K202" s="420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7</v>
      </c>
      <c r="F204" s="69" t="str">
        <f>G19</f>
        <v>LANDET KVANTUM T.O.M UKE 7</v>
      </c>
      <c r="G204" s="69" t="str">
        <f>I19</f>
        <v>RESTKVOTER</v>
      </c>
      <c r="H204" s="92" t="str">
        <f>J19</f>
        <v>LANDET KVANTUM T.O.M. UKE 7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4.34795</v>
      </c>
      <c r="F205" s="183">
        <v>79.129400000000004</v>
      </c>
      <c r="G205" s="183">
        <f>D205-F205</f>
        <v>1020.8706</v>
      </c>
      <c r="H205" s="220">
        <v>99.448089999999993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178.99083999999999</v>
      </c>
      <c r="F206" s="183">
        <v>635.65961000000004</v>
      </c>
      <c r="G206" s="183">
        <f t="shared" ref="G206:G208" si="12">D206-F206</f>
        <v>2836.3403899999998</v>
      </c>
      <c r="H206" s="220">
        <v>801.85891000000004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/>
      <c r="F208" s="184">
        <v>2.4330000000000001E-2</v>
      </c>
      <c r="G208" s="183">
        <f t="shared" si="12"/>
        <v>-2.4330000000000001E-2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183.33878999999999</v>
      </c>
      <c r="F209" s="185">
        <f>SUM(F205:F208)</f>
        <v>716.37242000000003</v>
      </c>
      <c r="G209" s="185">
        <f>D209-F209</f>
        <v>3905.6275799999999</v>
      </c>
      <c r="H209" s="207">
        <f>H205+H206+H207+H208</f>
        <v>901.83033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21" t="s">
        <v>1</v>
      </c>
      <c r="C220" s="422"/>
      <c r="D220" s="422"/>
      <c r="E220" s="422"/>
      <c r="F220" s="422"/>
      <c r="G220" s="422"/>
      <c r="H220" s="422"/>
      <c r="I220" s="422"/>
      <c r="J220" s="422"/>
      <c r="K220" s="423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16" t="s">
        <v>97</v>
      </c>
      <c r="D222" s="417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25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">
      <c r="B228" s="82"/>
      <c r="C228" s="414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25">
      <c r="B229" s="418" t="s">
        <v>8</v>
      </c>
      <c r="C229" s="419"/>
      <c r="D229" s="419"/>
      <c r="E229" s="419"/>
      <c r="F229" s="419"/>
      <c r="G229" s="419"/>
      <c r="H229" s="419"/>
      <c r="I229" s="419"/>
      <c r="J229" s="419"/>
      <c r="K229" s="420"/>
      <c r="L229" s="190"/>
      <c r="M229" s="190"/>
    </row>
    <row r="230" spans="2:13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">
      <c r="B231" s="82"/>
      <c r="C231" s="403" t="s">
        <v>90</v>
      </c>
      <c r="D231" s="404" t="s">
        <v>91</v>
      </c>
      <c r="E231" s="405" t="str">
        <f>E204</f>
        <v>LANDET KVANTUM UKE 7</v>
      </c>
      <c r="F231" s="405" t="str">
        <f>F204</f>
        <v>LANDET KVANTUM T.O.M UKE 7</v>
      </c>
      <c r="G231" s="405" t="s">
        <v>62</v>
      </c>
      <c r="H231" s="406" t="str">
        <f>H204</f>
        <v>LANDET KVANTUM T.O.M. UKE 7 2018</v>
      </c>
      <c r="J231" s="80"/>
      <c r="K231" s="120"/>
      <c r="L231" s="118"/>
      <c r="M231" s="118"/>
    </row>
    <row r="232" spans="2:13" s="97" customFormat="1" ht="14.1" customHeight="1" thickBot="1" x14ac:dyDescent="0.3">
      <c r="B232" s="161"/>
      <c r="C232" s="111" t="s">
        <v>92</v>
      </c>
      <c r="D232" s="445">
        <v>1708</v>
      </c>
      <c r="E232" s="407">
        <f>SUM(E233:E234)</f>
        <v>109.3395</v>
      </c>
      <c r="F232" s="407">
        <f>SUM(F233:F234)</f>
        <v>671.84604999999999</v>
      </c>
      <c r="G232" s="445">
        <f>D232-F232</f>
        <v>1036.1539499999999</v>
      </c>
      <c r="H232" s="407">
        <f>SUM(H233:H234)</f>
        <v>944.61784000000011</v>
      </c>
      <c r="J232" s="162"/>
      <c r="K232" s="96"/>
      <c r="L232" s="100"/>
      <c r="M232" s="100"/>
    </row>
    <row r="233" spans="2:13" s="97" customFormat="1" ht="14.1" customHeight="1" thickBot="1" x14ac:dyDescent="0.3">
      <c r="B233" s="161"/>
      <c r="C233" s="408" t="s">
        <v>80</v>
      </c>
      <c r="D233" s="446"/>
      <c r="E233" s="409">
        <v>91.738500000000002</v>
      </c>
      <c r="F233" s="409">
        <v>560.71074999999996</v>
      </c>
      <c r="G233" s="446"/>
      <c r="H233" s="409">
        <v>790.62750000000005</v>
      </c>
      <c r="J233" s="162"/>
      <c r="K233" s="96"/>
      <c r="L233" s="100"/>
      <c r="M233" s="100"/>
    </row>
    <row r="234" spans="2:13" s="97" customFormat="1" ht="14.1" customHeight="1" thickBot="1" x14ac:dyDescent="0.3">
      <c r="B234" s="161"/>
      <c r="C234" s="408" t="s">
        <v>81</v>
      </c>
      <c r="D234" s="447"/>
      <c r="E234" s="410">
        <v>17.600999999999999</v>
      </c>
      <c r="F234" s="410">
        <v>111.1353</v>
      </c>
      <c r="G234" s="447"/>
      <c r="H234" s="410">
        <v>153.99034</v>
      </c>
      <c r="J234" s="162"/>
      <c r="K234" s="96"/>
      <c r="L234" s="100"/>
      <c r="M234" s="100"/>
    </row>
    <row r="235" spans="2:13" s="97" customFormat="1" ht="14.1" customHeight="1" thickBot="1" x14ac:dyDescent="0.3">
      <c r="B235" s="161"/>
      <c r="C235" s="111" t="s">
        <v>93</v>
      </c>
      <c r="D235" s="445">
        <v>855</v>
      </c>
      <c r="E235" s="407">
        <f>SUM(E236:E237)</f>
        <v>0</v>
      </c>
      <c r="F235" s="407">
        <f>SUM(F236:F237)</f>
        <v>0</v>
      </c>
      <c r="G235" s="445">
        <f>D235-F235</f>
        <v>855</v>
      </c>
      <c r="H235" s="407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80</v>
      </c>
      <c r="D236" s="446"/>
      <c r="E236" s="409"/>
      <c r="F236" s="409"/>
      <c r="G236" s="446"/>
      <c r="H236" s="409"/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81</v>
      </c>
      <c r="D237" s="447"/>
      <c r="E237" s="410"/>
      <c r="F237" s="410"/>
      <c r="G237" s="447"/>
      <c r="H237" s="410"/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94</v>
      </c>
      <c r="D238" s="445">
        <v>0</v>
      </c>
      <c r="E238" s="407">
        <f>SUM(E239:E240)</f>
        <v>0</v>
      </c>
      <c r="F238" s="407">
        <f>SUM(F239:F240)</f>
        <v>0</v>
      </c>
      <c r="G238" s="445">
        <f>D238-F238</f>
        <v>0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80</v>
      </c>
      <c r="D239" s="446"/>
      <c r="E239" s="409"/>
      <c r="F239" s="409"/>
      <c r="G239" s="446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81</v>
      </c>
      <c r="D240" s="447"/>
      <c r="E240" s="410"/>
      <c r="F240" s="410"/>
      <c r="G240" s="447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89"/>
      <c r="C241" s="109" t="s">
        <v>56</v>
      </c>
      <c r="D241" s="411"/>
      <c r="E241" s="221"/>
      <c r="F241" s="221"/>
      <c r="G241" s="412"/>
      <c r="H241" s="221"/>
      <c r="J241" s="90"/>
      <c r="K241" s="91"/>
      <c r="L241" s="193"/>
      <c r="M241" s="193"/>
    </row>
    <row r="242" spans="2:13" ht="16.5" thickBot="1" x14ac:dyDescent="0.3">
      <c r="B242" s="82"/>
      <c r="C242" s="112" t="s">
        <v>52</v>
      </c>
      <c r="D242" s="413">
        <f>SUM(D232:D241)</f>
        <v>2563</v>
      </c>
      <c r="E242" s="185">
        <f>E232+E235+E238+E241</f>
        <v>109.3395</v>
      </c>
      <c r="F242" s="185">
        <f>F232+F235+F238+F241</f>
        <v>671.84604999999999</v>
      </c>
      <c r="G242" s="413">
        <f>SUM(G232:G241)</f>
        <v>1891.1539499999999</v>
      </c>
      <c r="H242" s="185">
        <f>H232+H235+H238+H241</f>
        <v>944.61784000000011</v>
      </c>
      <c r="J242" s="80"/>
      <c r="K242" s="120"/>
      <c r="L242" s="118"/>
      <c r="M242" s="118"/>
    </row>
    <row r="243" spans="2:13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25"/>
    <row r="247" spans="2:13" ht="14.1" hidden="1" customHeight="1" x14ac:dyDescent="0.25"/>
    <row r="248" spans="2:13" ht="14.1" hidden="1" customHeight="1" x14ac:dyDescent="0.25"/>
    <row r="249" spans="2:13" ht="14.1" hidden="1" customHeight="1" x14ac:dyDescent="0.25">
      <c r="G249" s="64"/>
    </row>
    <row r="250" spans="2:13" ht="14.1" hidden="1" customHeight="1" x14ac:dyDescent="0.25">
      <c r="F250" s="64"/>
    </row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  <mergeCell ref="B2:K2"/>
    <mergeCell ref="B7:K7"/>
    <mergeCell ref="C9:D9"/>
    <mergeCell ref="E9:F9"/>
    <mergeCell ref="G9:H9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7
&amp;"-,Normal"&amp;11(iht. motatte landings- og sluttsedler fra fiskesalgslagene; alle tallstørrelser i hele tonn)&amp;R19.02.2019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UKE_7_2019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2019-02-19T07:38:54Z</dcterms:modified>
</cp:coreProperties>
</file>