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8\"/>
    </mc:Choice>
  </mc:AlternateContent>
  <bookViews>
    <workbookView xWindow="0" yWindow="0" windowWidth="28800" windowHeight="14820" tabRatio="413"/>
  </bookViews>
  <sheets>
    <sheet name="UKE_8_2020" sheetId="1" r:id="rId1"/>
  </sheets>
  <definedNames>
    <definedName name="Z_14D440E4_F18A_4F78_9989_38C1B133222D_.wvu.Cols" localSheetId="0" hidden="1">UKE_8_2020!#REF!</definedName>
    <definedName name="Z_14D440E4_F18A_4F78_9989_38C1B133222D_.wvu.PrintArea" localSheetId="0" hidden="1">UKE_8_2020!$B$1:$M$249</definedName>
    <definedName name="Z_14D440E4_F18A_4F78_9989_38C1B133222D_.wvu.Rows" localSheetId="0" hidden="1">UKE_8_2020!$361:$1048576,UKE_8_2020!$250:$360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89" i="1" l="1"/>
  <c r="G32" i="1"/>
  <c r="F32" i="1"/>
  <c r="J32" i="1"/>
  <c r="G20" i="1" l="1"/>
  <c r="H60" i="1" l="1"/>
  <c r="D53" i="1" l="1"/>
  <c r="D208" i="1" l="1"/>
  <c r="D161" i="1" l="1"/>
  <c r="D152" i="1"/>
  <c r="E136" i="1"/>
  <c r="E135" i="1"/>
  <c r="E134" i="1"/>
  <c r="E131" i="1"/>
  <c r="D130" i="1"/>
  <c r="E125" i="1"/>
  <c r="E124" i="1" s="1"/>
  <c r="D125" i="1"/>
  <c r="D124" i="1" s="1"/>
  <c r="E119" i="1"/>
  <c r="E138" i="1" s="1"/>
  <c r="D119" i="1"/>
  <c r="H113" i="1"/>
  <c r="F113" i="1"/>
  <c r="D113" i="1"/>
  <c r="D138" i="1" l="1"/>
  <c r="I25" i="1"/>
  <c r="H11" i="1" l="1"/>
  <c r="D171" i="1" l="1"/>
  <c r="J31" i="1" l="1"/>
  <c r="F31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6" i="1"/>
  <c r="H135" i="1"/>
  <c r="H134" i="1"/>
  <c r="H133" i="1"/>
  <c r="H131" i="1"/>
  <c r="H127" i="1"/>
  <c r="H128" i="1"/>
  <c r="H129" i="1"/>
  <c r="H126" i="1"/>
  <c r="H123" i="1"/>
  <c r="H122" i="1"/>
  <c r="H121" i="1"/>
  <c r="H120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32" i="1" l="1"/>
  <c r="I119" i="1"/>
  <c r="I125" i="1"/>
  <c r="I124" i="1" s="1"/>
  <c r="G31" i="1"/>
  <c r="G23" i="1" s="1"/>
  <c r="I138" i="1" l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61" i="1"/>
  <c r="G60" i="1"/>
  <c r="G138" i="1" l="1"/>
  <c r="H138" i="1" s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4" i="1"/>
  <c r="J20" i="1"/>
  <c r="G39" i="1"/>
  <c r="F20" i="1"/>
  <c r="I39" i="1" l="1"/>
  <c r="E99" i="1"/>
  <c r="F39" i="1"/>
  <c r="I99" i="1"/>
  <c r="H99" i="1"/>
  <c r="G99" i="1"/>
  <c r="F99" i="1"/>
  <c r="J23" i="1"/>
  <c r="J39" i="1" s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<sst xmlns="http://schemas.openxmlformats.org/spreadsheetml/2006/main" count="256" uniqueCount="133">
  <si>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</si>
  <si>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</si>
  <si>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</si>
  <si>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</si>
  <si>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</si>
  <si>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</si>
  <si>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</si>
  <si>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</si>
  <si>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</si>
  <si>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</si>
  <si>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</si>
  <si>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</si>
  <si>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</si>
  <si>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</si>
  <si>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</si>
  <si>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</si>
  <si>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</si>
  <si>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</si>
  <si>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</si>
  <si>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</si>
  <si>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</si>
  <si>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</si>
  <si>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</si>
  <si>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</si>
  <si>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</si>
  <si>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</si>
  <si>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</si>
  <si>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</si>
  <si>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</si>
  <si>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</si>
  <si>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</si>
  <si>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</si>
  <si>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</si>
  <si>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</si>
  <si>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</si>
  <si>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</si>
  <si>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</si>
  <si>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</si>
  <si>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</si>
  <si>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</si>
  <si>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</si>
  <si>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</si>
  <si>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</si>
  <si>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</si>
  <si>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</si>
  <si>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</si>
  <si>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</si>
  <si>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</si>
  <si>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</si>
  <si>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</si>
  <si>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</si>
  <si>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</si>
  <si>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</si>
  <si>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</si>
  <si>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</si>
  <si>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</si>
  <si>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</si>
  <si>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</si>
  <si>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</si>
  <si>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</si>
  <si>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</si>
  <si>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</si>
  <si>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</si>
  <si>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</si>
  <si>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</si>
  <si>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</si>
  <si>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</si>
  <si>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</si>
  <si>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</si>
  <si>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</si>
  <si>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</si>
  <si>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</si>
  <si>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</si>
  <si>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</si>
  <si>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</si>
  <si>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</si>
  <si>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</si>
  <si>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</si>
  <si>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</si>
  <si>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</si>
  <si>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</si>
  <si>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</si>
  <si>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</si>
  <si>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</si>
  <si>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</si>
  <si>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</si>
  <si>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</si>
  <si>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</si>
  <si>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</si>
  <si>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</si>
  <si>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</si>
  <si>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</si>
  <si>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</si>
  <si>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</si>
  <si>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</si>
  <si>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</si>
  <si>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</si>
  <si>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</si>
  <si>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</si>
  <si>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</si>
  <si>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</si>
  <si>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</si>
  <si>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</si>
  <si>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</si>
  <si>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</si>
  <si>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</si>
  <si>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</si>
  <si>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</si>
  <si>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</si>
  <si>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</si>
  <si>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</si>
  <si>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</si>
  <si>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</si>
  <si>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</si>
  <si>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</si>
  <si>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</si>
  <si>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</si>
  <si>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</si>
  <si>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</si>
  <si>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</si>
  <si>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</si>
  <si>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</si>
  <si>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</si>
  <si>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</si>
  <si>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</si>
  <si>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</si>
  <si>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</si>
  <si>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t>LANDET KVANTUM UKE 8</t>
  </si>
  <si>
    <t>LANDET KVANTUM T.O.M UKE 8</t>
  </si>
  <si>
    <t>LANDET KVANTUM T.O.M. UKE 8 2019</t>
  </si>
  <si>
    <r>
      <t xml:space="preserve">3 </t>
    </r>
    <r>
      <rPr>
        <sz val="9"/>
        <color theme="1"/>
        <rFont val="Calibri"/>
        <family val="2"/>
      </rPr>
      <t>Registrert rekreasjonsfiske utgjør 132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</si>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</sst>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6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59" fillId="0" borderId="82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60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8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3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4" fillId="0" borderId="1" xfId="0" applyFont="1" applyBorder="1" applyAlignment="1">
      <alignment horizontal="left" vertical="center"/>
    </xf>
    <xf numFmtId="3" fontId="64" fillId="0" borderId="80" xfId="1" applyNumberFormat="1" applyFont="1" applyFill="1" applyBorder="1" applyAlignment="1">
      <alignment vertical="center"/>
    </xf>
    <xf numFmtId="3" fontId="64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165" fontId="22" fillId="0" borderId="3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91" zoomScaleNormal="115" workbookViewId="0">
      <selection activeCell="F101" sqref="F101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33203125" style="5" customWidth="1"/>
    <col min="4" max="4" width="15" style="5" customWidth="1"/>
    <col min="5" max="5" width="16.33203125" style="5" bestFit="1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0" customWidth="1"/>
    <col min="10" max="10" width="18.33203125" style="70" bestFit="1" customWidth="1"/>
    <col min="11" max="11" width="0.5546875" style="5" customWidth="1"/>
    <col min="12" max="12" width="1.554687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7.95" customHeight="1" thickBot="1" x14ac:dyDescent="0.35"/>
    <row r="2" spans="2:13" ht="31.5" customHeight="1" thickTop="1" thickBot="1" x14ac:dyDescent="0.35">
      <c r="B2" s="428" t="s">
        <v>102</v>
      </c>
      <c r="C2" s="429"/>
      <c r="D2" s="429"/>
      <c r="E2" s="429"/>
      <c r="F2" s="429"/>
      <c r="G2" s="429"/>
      <c r="H2" s="429"/>
      <c r="I2" s="429"/>
      <c r="J2" s="429"/>
      <c r="K2" s="430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31"/>
      <c r="C7" s="432"/>
      <c r="D7" s="432"/>
      <c r="E7" s="432"/>
      <c r="F7" s="432"/>
      <c r="G7" s="432"/>
      <c r="H7" s="432"/>
      <c r="I7" s="432"/>
      <c r="J7" s="432"/>
      <c r="K7" s="433"/>
      <c r="L7" s="205"/>
      <c r="M7" s="205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34" t="s">
        <v>2</v>
      </c>
      <c r="D9" s="435"/>
      <c r="E9" s="434" t="s">
        <v>20</v>
      </c>
      <c r="F9" s="435"/>
      <c r="G9" s="434" t="s">
        <v>21</v>
      </c>
      <c r="H9" s="435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2">
        <v>102994</v>
      </c>
      <c r="G10" s="165" t="s">
        <v>25</v>
      </c>
      <c r="H10" s="242">
        <v>27228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28</v>
      </c>
      <c r="D13" s="169">
        <v>102446</v>
      </c>
      <c r="E13" s="236"/>
      <c r="F13" s="237"/>
      <c r="G13" s="167" t="s">
        <v>15</v>
      </c>
      <c r="H13" s="243"/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3"/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3">
      <c r="B17" s="436" t="s">
        <v>8</v>
      </c>
      <c r="C17" s="437"/>
      <c r="D17" s="437"/>
      <c r="E17" s="437"/>
      <c r="F17" s="437"/>
      <c r="G17" s="437"/>
      <c r="H17" s="437"/>
      <c r="I17" s="437"/>
      <c r="J17" s="437"/>
      <c r="K17" s="438"/>
      <c r="L17" s="205"/>
      <c r="M17" s="205"/>
    </row>
    <row r="18" spans="1:13" ht="12" customHeight="1" thickBot="1" x14ac:dyDescent="0.35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5" t="s">
        <v>70</v>
      </c>
      <c r="E19" s="325" t="s">
        <v>98</v>
      </c>
      <c r="F19" s="326" t="s">
        <v>127</v>
      </c>
      <c r="G19" s="326" t="s">
        <v>128</v>
      </c>
      <c r="H19" s="326" t="s">
        <v>69</v>
      </c>
      <c r="I19" s="326" t="s">
        <v>62</v>
      </c>
      <c r="J19" s="327" t="s">
        <v>129</v>
      </c>
      <c r="K19" s="116"/>
      <c r="L19" s="4"/>
      <c r="M19" s="4"/>
    </row>
    <row r="20" spans="1:13" ht="14.1" customHeight="1" x14ac:dyDescent="0.3">
      <c r="B20" s="119"/>
      <c r="C20" s="259" t="s">
        <v>16</v>
      </c>
      <c r="D20" s="314">
        <f>D22+D21</f>
        <v>102994</v>
      </c>
      <c r="E20" s="314">
        <f>E22+E21</f>
        <v>102260</v>
      </c>
      <c r="F20" s="328">
        <f>F22+F21</f>
        <v>2005.7907600000001</v>
      </c>
      <c r="G20" s="328">
        <f>G21+G22</f>
        <v>26359.746779999994</v>
      </c>
      <c r="H20" s="328"/>
      <c r="I20" s="328">
        <f>I22+I21</f>
        <v>75900.253219999999</v>
      </c>
      <c r="J20" s="329">
        <f>J22+J21</f>
        <v>24822.037510000009</v>
      </c>
      <c r="K20" s="128"/>
      <c r="L20" s="156"/>
      <c r="M20" s="156"/>
    </row>
    <row r="21" spans="1:13" ht="14.1" customHeight="1" x14ac:dyDescent="0.3">
      <c r="B21" s="119"/>
      <c r="C21" s="260" t="s">
        <v>12</v>
      </c>
      <c r="D21" s="315">
        <v>102244</v>
      </c>
      <c r="E21" s="315">
        <v>101459</v>
      </c>
      <c r="F21" s="330">
        <v>1993.7037600000001</v>
      </c>
      <c r="G21" s="330">
        <v>26287.532279999996</v>
      </c>
      <c r="H21" s="330"/>
      <c r="I21" s="330">
        <f>E21-G21</f>
        <v>75171.467720000001</v>
      </c>
      <c r="J21" s="331">
        <v>24801.940510000008</v>
      </c>
      <c r="K21" s="128"/>
      <c r="L21" s="156"/>
      <c r="M21" s="156"/>
    </row>
    <row r="22" spans="1:13" ht="14.1" customHeight="1" thickBot="1" x14ac:dyDescent="0.35">
      <c r="B22" s="119"/>
      <c r="C22" s="261" t="s">
        <v>11</v>
      </c>
      <c r="D22" s="324">
        <v>750</v>
      </c>
      <c r="E22" s="324">
        <v>801</v>
      </c>
      <c r="F22" s="332">
        <v>12.087</v>
      </c>
      <c r="G22" s="332">
        <v>72.214500000000001</v>
      </c>
      <c r="H22" s="332"/>
      <c r="I22" s="330">
        <f>E22-G22</f>
        <v>728.78549999999996</v>
      </c>
      <c r="J22" s="331">
        <v>20.097000000000001</v>
      </c>
      <c r="K22" s="128"/>
      <c r="L22" s="156"/>
      <c r="M22" s="156"/>
    </row>
    <row r="23" spans="1:13" ht="14.1" customHeight="1" x14ac:dyDescent="0.3">
      <c r="B23" s="119"/>
      <c r="C23" s="259" t="s">
        <v>17</v>
      </c>
      <c r="D23" s="314">
        <f>D31+D30+D24</f>
        <v>217850</v>
      </c>
      <c r="E23" s="314">
        <f>E31+E30+E24</f>
        <v>208398</v>
      </c>
      <c r="F23" s="328">
        <f>F31+F30+F24</f>
        <v>7962.6487099999986</v>
      </c>
      <c r="G23" s="328">
        <f>G24+G30+G31</f>
        <v>47690.647619999989</v>
      </c>
      <c r="H23" s="328"/>
      <c r="I23" s="328">
        <f>I24+I30+I31</f>
        <v>160707.35238</v>
      </c>
      <c r="J23" s="329">
        <f>J24+J30+J31</f>
        <v>46473.967270000008</v>
      </c>
      <c r="K23" s="128"/>
      <c r="L23" s="156"/>
      <c r="M23" s="156"/>
    </row>
    <row r="24" spans="1:13" ht="15" customHeight="1" x14ac:dyDescent="0.3">
      <c r="A24" s="21"/>
      <c r="B24" s="129"/>
      <c r="C24" s="266" t="s">
        <v>80</v>
      </c>
      <c r="D24" s="316">
        <f>D25+D26+D27+D28+D29</f>
        <v>170422</v>
      </c>
      <c r="E24" s="316">
        <f>E25+E26+E27+E28+E29</f>
        <v>161168</v>
      </c>
      <c r="F24" s="334">
        <f>F25+F26+F27+F28</f>
        <v>7096.5093799999995</v>
      </c>
      <c r="G24" s="334">
        <f>G25+G26+G27+G28</f>
        <v>38083.660810000001</v>
      </c>
      <c r="H24" s="334"/>
      <c r="I24" s="334">
        <f>I25+I26+I27+I28+I29</f>
        <v>123084.33919</v>
      </c>
      <c r="J24" s="335">
        <f>J25+J26+J27+J28+J29</f>
        <v>36898.145500000013</v>
      </c>
      <c r="K24" s="128"/>
      <c r="L24" s="156"/>
      <c r="M24" s="156"/>
    </row>
    <row r="25" spans="1:13" ht="14.1" customHeight="1" x14ac:dyDescent="0.3">
      <c r="A25" s="22"/>
      <c r="B25" s="130"/>
      <c r="C25" s="265" t="s">
        <v>22</v>
      </c>
      <c r="D25" s="317">
        <v>40115</v>
      </c>
      <c r="E25" s="317">
        <v>37955</v>
      </c>
      <c r="F25" s="336">
        <v>1765.6479000000011</v>
      </c>
      <c r="G25" s="336">
        <v>8634.5945599999759</v>
      </c>
      <c r="H25" s="336"/>
      <c r="I25" s="336">
        <f>E25-G25+H25</f>
        <v>29320.405440000024</v>
      </c>
      <c r="J25" s="337">
        <v>9753.169910000026</v>
      </c>
      <c r="K25" s="128"/>
      <c r="L25" s="156"/>
      <c r="M25" s="156"/>
    </row>
    <row r="26" spans="1:13" ht="14.1" customHeight="1" x14ac:dyDescent="0.3">
      <c r="A26" s="22"/>
      <c r="B26" s="130"/>
      <c r="C26" s="265" t="s">
        <v>59</v>
      </c>
      <c r="D26" s="317">
        <v>44127</v>
      </c>
      <c r="E26" s="317">
        <v>40781</v>
      </c>
      <c r="F26" s="336">
        <v>2508.6816499999991</v>
      </c>
      <c r="G26" s="336">
        <v>13205.154650000026</v>
      </c>
      <c r="H26" s="336"/>
      <c r="I26" s="336">
        <f>E26-G26+H26</f>
        <v>27575.845349999974</v>
      </c>
      <c r="J26" s="337">
        <v>12288.459469999989</v>
      </c>
      <c r="K26" s="128"/>
      <c r="L26" s="156"/>
      <c r="M26" s="156"/>
    </row>
    <row r="27" spans="1:13" ht="14.1" customHeight="1" x14ac:dyDescent="0.3">
      <c r="A27" s="22"/>
      <c r="B27" s="130"/>
      <c r="C27" s="265" t="s">
        <v>60</v>
      </c>
      <c r="D27" s="317">
        <v>41044</v>
      </c>
      <c r="E27" s="317">
        <v>41211</v>
      </c>
      <c r="F27" s="336">
        <v>1942.6356099999994</v>
      </c>
      <c r="G27" s="336">
        <v>12171.561540000004</v>
      </c>
      <c r="H27" s="336"/>
      <c r="I27" s="336">
        <f>E27-G27+H27</f>
        <v>29039.438459999998</v>
      </c>
      <c r="J27" s="337">
        <v>11864.328000000003</v>
      </c>
      <c r="K27" s="128"/>
      <c r="L27" s="156"/>
      <c r="M27" s="156"/>
    </row>
    <row r="28" spans="1:13" ht="14.1" customHeight="1" x14ac:dyDescent="0.3">
      <c r="A28" s="22"/>
      <c r="B28" s="130"/>
      <c r="C28" s="265" t="s">
        <v>82</v>
      </c>
      <c r="D28" s="317">
        <v>29866</v>
      </c>
      <c r="E28" s="317">
        <v>27635</v>
      </c>
      <c r="F28" s="336">
        <v>879.54422</v>
      </c>
      <c r="G28" s="336">
        <v>4072.3500600000002</v>
      </c>
      <c r="H28" s="336"/>
      <c r="I28" s="336">
        <f>E28-G28+H28</f>
        <v>23562.649939999999</v>
      </c>
      <c r="J28" s="337">
        <v>2992.1881200000012</v>
      </c>
      <c r="K28" s="128"/>
      <c r="L28" s="156"/>
      <c r="M28" s="156"/>
    </row>
    <row r="29" spans="1:13" ht="14.1" customHeight="1" x14ac:dyDescent="0.3">
      <c r="A29" s="22"/>
      <c r="B29" s="130"/>
      <c r="C29" s="265" t="s">
        <v>83</v>
      </c>
      <c r="D29" s="317">
        <v>15270</v>
      </c>
      <c r="E29" s="317">
        <v>13586</v>
      </c>
      <c r="F29" s="336"/>
      <c r="G29" s="336">
        <f>SUM(H25:H28)</f>
        <v>0</v>
      </c>
      <c r="H29" s="336"/>
      <c r="I29" s="336">
        <f>E29-G29</f>
        <v>13586</v>
      </c>
      <c r="J29" s="335"/>
      <c r="K29" s="128"/>
      <c r="L29" s="156"/>
      <c r="M29" s="156"/>
    </row>
    <row r="30" spans="1:13" ht="14.1" customHeight="1" x14ac:dyDescent="0.3">
      <c r="A30" s="23"/>
      <c r="B30" s="129"/>
      <c r="C30" s="266" t="s">
        <v>18</v>
      </c>
      <c r="D30" s="316">
        <v>27228</v>
      </c>
      <c r="E30" s="316">
        <v>27449</v>
      </c>
      <c r="F30" s="334">
        <v>29.317</v>
      </c>
      <c r="G30" s="334">
        <v>7159.46702</v>
      </c>
      <c r="H30" s="336"/>
      <c r="I30" s="402">
        <f>E30-G30</f>
        <v>20289.53298</v>
      </c>
      <c r="J30" s="335">
        <v>7395.0823299999993</v>
      </c>
      <c r="K30" s="128"/>
      <c r="L30" s="156"/>
      <c r="M30" s="156"/>
    </row>
    <row r="31" spans="1:13" ht="14.1" customHeight="1" x14ac:dyDescent="0.3">
      <c r="A31" s="23"/>
      <c r="B31" s="129"/>
      <c r="C31" s="266" t="s">
        <v>81</v>
      </c>
      <c r="D31" s="316">
        <f>D32+D33</f>
        <v>20200</v>
      </c>
      <c r="E31" s="316">
        <f>E32+E33</f>
        <v>19781</v>
      </c>
      <c r="F31" s="334">
        <f>F32</f>
        <v>836.82232999999906</v>
      </c>
      <c r="G31" s="334">
        <f>G32</f>
        <v>2447.5197899999898</v>
      </c>
      <c r="H31" s="336"/>
      <c r="I31" s="334">
        <f>I32+I33</f>
        <v>17333.480210000009</v>
      </c>
      <c r="J31" s="335">
        <f>J32</f>
        <v>2180.7394399999998</v>
      </c>
      <c r="K31" s="128"/>
      <c r="L31" s="156"/>
      <c r="M31" s="156"/>
    </row>
    <row r="32" spans="1:13" ht="14.1" customHeight="1" x14ac:dyDescent="0.3">
      <c r="A32" s="22"/>
      <c r="B32" s="130"/>
      <c r="C32" s="265" t="s">
        <v>10</v>
      </c>
      <c r="D32" s="317">
        <v>18330</v>
      </c>
      <c r="E32" s="317">
        <v>17911</v>
      </c>
      <c r="F32" s="336">
        <f>836.822329999999-F36</f>
        <v>836.82232999999906</v>
      </c>
      <c r="G32" s="336">
        <f>2447.51978999999-G36</f>
        <v>2447.5197899999898</v>
      </c>
      <c r="H32" s="336"/>
      <c r="I32" s="336">
        <f>E32-G32+H32</f>
        <v>15463.480210000011</v>
      </c>
      <c r="J32" s="337">
        <f>2255.73944-J36</f>
        <v>2180.7394399999998</v>
      </c>
      <c r="K32" s="128"/>
      <c r="L32" s="156"/>
      <c r="M32" s="156"/>
    </row>
    <row r="33" spans="1:13" ht="14.1" customHeight="1" thickBot="1" x14ac:dyDescent="0.35">
      <c r="A33" s="22"/>
      <c r="B33" s="130"/>
      <c r="C33" s="338" t="s">
        <v>84</v>
      </c>
      <c r="D33" s="318">
        <v>1870</v>
      </c>
      <c r="E33" s="318">
        <v>1870</v>
      </c>
      <c r="F33" s="339"/>
      <c r="G33" s="339">
        <f>H32</f>
        <v>0</v>
      </c>
      <c r="H33" s="339"/>
      <c r="I33" s="339">
        <f t="shared" ref="I33:I38" si="0">E33-G33</f>
        <v>1870</v>
      </c>
      <c r="J33" s="340"/>
      <c r="K33" s="128"/>
      <c r="L33" s="156"/>
      <c r="M33" s="156"/>
    </row>
    <row r="34" spans="1:13" ht="15.75" customHeight="1" thickBot="1" x14ac:dyDescent="0.35">
      <c r="B34" s="119"/>
      <c r="C34" s="173" t="s">
        <v>111</v>
      </c>
      <c r="D34" s="396">
        <v>2500</v>
      </c>
      <c r="E34" s="396">
        <v>2500</v>
      </c>
      <c r="F34" s="341"/>
      <c r="G34" s="341"/>
      <c r="H34" s="341"/>
      <c r="I34" s="370">
        <f t="shared" si="0"/>
        <v>2500</v>
      </c>
      <c r="J34" s="371"/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9">
        <v>933</v>
      </c>
      <c r="E35" s="319">
        <v>933</v>
      </c>
      <c r="F35" s="341">
        <v>5.1059999999999999</v>
      </c>
      <c r="G35" s="341">
        <v>77.35199999999999</v>
      </c>
      <c r="H35" s="320"/>
      <c r="I35" s="370">
        <f t="shared" si="0"/>
        <v>855.64800000000002</v>
      </c>
      <c r="J35" s="394">
        <v>66.522999999999996</v>
      </c>
      <c r="K35" s="128"/>
      <c r="L35" s="156"/>
      <c r="M35" s="156"/>
    </row>
    <row r="36" spans="1:13" ht="17.25" customHeight="1" thickBot="1" x14ac:dyDescent="0.35">
      <c r="B36" s="119"/>
      <c r="C36" s="173" t="s">
        <v>112</v>
      </c>
      <c r="D36" s="319">
        <v>3000</v>
      </c>
      <c r="E36" s="319">
        <v>3000</v>
      </c>
      <c r="F36" s="320"/>
      <c r="G36" s="320"/>
      <c r="H36" s="369"/>
      <c r="I36" s="370">
        <f t="shared" si="0"/>
        <v>3000</v>
      </c>
      <c r="J36" s="394">
        <v>75</v>
      </c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9">
        <v>7000</v>
      </c>
      <c r="E37" s="319">
        <v>7000</v>
      </c>
      <c r="F37" s="320">
        <v>53.429369999999984</v>
      </c>
      <c r="G37" s="320">
        <v>7000</v>
      </c>
      <c r="H37" s="320"/>
      <c r="I37" s="370">
        <f t="shared" si="0"/>
        <v>0</v>
      </c>
      <c r="J37" s="394">
        <v>80.495150000000066</v>
      </c>
      <c r="K37" s="128"/>
      <c r="L37" s="156"/>
      <c r="M37" s="156"/>
    </row>
    <row r="38" spans="1:13" ht="14.1" customHeight="1" thickBot="1" x14ac:dyDescent="0.35">
      <c r="B38" s="119"/>
      <c r="C38" s="152" t="s">
        <v>114</v>
      </c>
      <c r="D38" s="319">
        <v>0</v>
      </c>
      <c r="E38" s="319">
        <v>0</v>
      </c>
      <c r="F38" s="320"/>
      <c r="G38" s="320">
        <v>8</v>
      </c>
      <c r="H38" s="320"/>
      <c r="I38" s="370">
        <f t="shared" si="0"/>
        <v>-8</v>
      </c>
      <c r="J38" s="394">
        <v>57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21">
        <f>D20+D23+D34+D35+D36+D37+D38</f>
        <v>334277</v>
      </c>
      <c r="E39" s="321">
        <f>E20+E23+E34+E35+E36+E37+E38</f>
        <v>324091</v>
      </c>
      <c r="F39" s="197">
        <f>F20+F23+F34+F35+F37+F38+F36</f>
        <v>10026.974839999999</v>
      </c>
      <c r="G39" s="197">
        <f>G20+G23+G34+G35+G36+G37+G38</f>
        <v>81135.746399999989</v>
      </c>
      <c r="H39" s="197">
        <f>H25+H26+H27+H28+H32</f>
        <v>0</v>
      </c>
      <c r="I39" s="302">
        <f>I20+I23+I34+I35+I36+I37+I38</f>
        <v>242955.2536</v>
      </c>
      <c r="J39" s="198">
        <f>J20+J23+J34+J35+J36+J37+J38</f>
        <v>71575.022930000021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3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2" t="s">
        <v>130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3">
      <c r="B43" s="122"/>
      <c r="C43" s="202" t="s">
        <v>113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35">
      <c r="B44" s="133"/>
      <c r="C44" s="16" t="s">
        <v>115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3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31" t="s">
        <v>1</v>
      </c>
      <c r="C47" s="432"/>
      <c r="D47" s="432"/>
      <c r="E47" s="432"/>
      <c r="F47" s="432"/>
      <c r="G47" s="432"/>
      <c r="H47" s="432"/>
      <c r="I47" s="432"/>
      <c r="J47" s="432"/>
      <c r="K47" s="433"/>
      <c r="L47" s="205"/>
      <c r="M47" s="205"/>
    </row>
    <row r="48" spans="1:13" ht="12" customHeight="1" thickBot="1" x14ac:dyDescent="0.35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423" t="s">
        <v>2</v>
      </c>
      <c r="D49" s="42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19"/>
      <c r="C53" s="139" t="s">
        <v>31</v>
      </c>
      <c r="D53" s="246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5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5">
      <c r="B55" s="436" t="s">
        <v>8</v>
      </c>
      <c r="C55" s="437"/>
      <c r="D55" s="437"/>
      <c r="E55" s="437"/>
      <c r="F55" s="437"/>
      <c r="G55" s="437"/>
      <c r="H55" s="437"/>
      <c r="I55" s="437"/>
      <c r="J55" s="437"/>
      <c r="K55" s="438"/>
      <c r="L55" s="205"/>
      <c r="M55" s="205"/>
    </row>
    <row r="56" spans="2:13" s="3" customFormat="1" ht="47.4" thickBot="1" x14ac:dyDescent="0.35">
      <c r="B56" s="142"/>
      <c r="C56" s="178" t="s">
        <v>19</v>
      </c>
      <c r="D56" s="196" t="s">
        <v>20</v>
      </c>
      <c r="E56" s="194" t="str">
        <f>F19</f>
        <v>LANDET KVANTUM UKE 8</v>
      </c>
      <c r="F56" s="194" t="str">
        <f>G19</f>
        <v>LANDET KVANTUM T.O.M UKE 8</v>
      </c>
      <c r="G56" s="194" t="str">
        <f>I19</f>
        <v>RESTKVOTER</v>
      </c>
      <c r="H56" s="195" t="str">
        <f>J19</f>
        <v>LANDET KVANTUM T.O.M. UKE 8 2019</v>
      </c>
      <c r="I56" s="143"/>
      <c r="J56" s="143"/>
      <c r="K56" s="144"/>
      <c r="L56" s="143"/>
      <c r="M56" s="143"/>
    </row>
    <row r="57" spans="2:13" ht="14.1" customHeight="1" x14ac:dyDescent="0.3">
      <c r="B57" s="145"/>
      <c r="C57" s="372" t="s">
        <v>32</v>
      </c>
      <c r="D57" s="445">
        <v>5386</v>
      </c>
      <c r="E57" s="382">
        <v>1.0253100000000002</v>
      </c>
      <c r="F57" s="347">
        <v>117.64811999999998</v>
      </c>
      <c r="G57" s="447">
        <f>D57-F57-F58</f>
        <v>5243.8975600000003</v>
      </c>
      <c r="H57" s="380">
        <v>127.52469000000002</v>
      </c>
      <c r="I57" s="160"/>
      <c r="J57" s="160"/>
      <c r="K57" s="188"/>
      <c r="L57" s="105"/>
      <c r="M57" s="105"/>
    </row>
    <row r="58" spans="2:13" ht="14.1" customHeight="1" x14ac:dyDescent="0.3">
      <c r="B58" s="145"/>
      <c r="C58" s="146" t="s">
        <v>29</v>
      </c>
      <c r="D58" s="446"/>
      <c r="E58" s="373"/>
      <c r="F58" s="387">
        <v>24.454319999999999</v>
      </c>
      <c r="G58" s="448"/>
      <c r="H58" s="349">
        <v>149.58016000000001</v>
      </c>
      <c r="I58" s="160"/>
      <c r="J58" s="160"/>
      <c r="K58" s="188"/>
      <c r="L58" s="105"/>
      <c r="M58" s="105"/>
    </row>
    <row r="59" spans="2:13" ht="14.1" customHeight="1" thickBot="1" x14ac:dyDescent="0.35">
      <c r="B59" s="145"/>
      <c r="C59" s="147" t="s">
        <v>76</v>
      </c>
      <c r="D59" s="396">
        <v>200</v>
      </c>
      <c r="E59" s="383">
        <v>4.3038600000000002</v>
      </c>
      <c r="F59" s="389">
        <v>7.6561000000000003</v>
      </c>
      <c r="G59" s="397">
        <f>D59-F59</f>
        <v>192.34389999999999</v>
      </c>
      <c r="H59" s="301">
        <v>13.017289999999999</v>
      </c>
      <c r="I59" s="160"/>
      <c r="J59" s="160"/>
      <c r="K59" s="188"/>
      <c r="L59" s="105"/>
      <c r="M59" s="105"/>
    </row>
    <row r="60" spans="2:13" s="97" customFormat="1" ht="15.6" customHeight="1" x14ac:dyDescent="0.3">
      <c r="B60" s="161"/>
      <c r="C60" s="148" t="s">
        <v>58</v>
      </c>
      <c r="D60" s="348">
        <v>8078</v>
      </c>
      <c r="E60" s="384">
        <f>E61+E62+E63</f>
        <v>2.0432999999999999</v>
      </c>
      <c r="F60" s="347">
        <f>F61+F62+F63</f>
        <v>12.483059999999996</v>
      </c>
      <c r="G60" s="387">
        <f>D60-F60</f>
        <v>8065.5169400000004</v>
      </c>
      <c r="H60" s="350">
        <f>H61+H62+H63</f>
        <v>9.4149599999999971</v>
      </c>
      <c r="I60" s="162"/>
      <c r="J60" s="162"/>
      <c r="K60" s="188"/>
      <c r="L60" s="105"/>
      <c r="M60" s="105"/>
    </row>
    <row r="61" spans="2:13" s="22" customFormat="1" ht="14.1" customHeight="1" x14ac:dyDescent="0.3">
      <c r="B61" s="149"/>
      <c r="C61" s="150" t="s">
        <v>33</v>
      </c>
      <c r="D61" s="240"/>
      <c r="E61" s="374">
        <v>9.9400000000000002E-2</v>
      </c>
      <c r="F61" s="359">
        <v>0.74250000000000027</v>
      </c>
      <c r="G61" s="359"/>
      <c r="H61" s="360">
        <v>0.70056000000000018</v>
      </c>
      <c r="I61" s="151"/>
      <c r="J61" s="151"/>
      <c r="K61" s="188"/>
      <c r="L61" s="105"/>
      <c r="M61" s="105"/>
    </row>
    <row r="62" spans="2:13" s="22" customFormat="1" ht="14.1" customHeight="1" x14ac:dyDescent="0.3">
      <c r="B62" s="149"/>
      <c r="C62" s="150" t="s">
        <v>34</v>
      </c>
      <c r="D62" s="240"/>
      <c r="E62" s="374">
        <v>0.73330000000000006</v>
      </c>
      <c r="F62" s="359">
        <v>6.9287599999999969</v>
      </c>
      <c r="G62" s="359"/>
      <c r="H62" s="360">
        <v>5.4917999999999969</v>
      </c>
      <c r="I62" s="175"/>
      <c r="J62" s="175"/>
      <c r="K62" s="188"/>
      <c r="L62" s="105"/>
      <c r="M62" s="105"/>
    </row>
    <row r="63" spans="2:13" s="22" customFormat="1" ht="14.1" customHeight="1" thickBot="1" x14ac:dyDescent="0.35">
      <c r="B63" s="149"/>
      <c r="C63" s="224" t="s">
        <v>35</v>
      </c>
      <c r="D63" s="241"/>
      <c r="E63" s="375">
        <v>1.2105999999999999</v>
      </c>
      <c r="F63" s="376">
        <v>4.811799999999999</v>
      </c>
      <c r="G63" s="376"/>
      <c r="H63" s="381">
        <v>3.2225999999999999</v>
      </c>
      <c r="I63" s="175"/>
      <c r="J63" s="175"/>
      <c r="K63" s="188"/>
      <c r="L63" s="105"/>
      <c r="M63" s="105"/>
    </row>
    <row r="64" spans="2:13" ht="14.1" customHeight="1" thickBot="1" x14ac:dyDescent="0.35">
      <c r="B64" s="119"/>
      <c r="C64" s="152" t="s">
        <v>36</v>
      </c>
      <c r="D64" s="226">
        <v>91</v>
      </c>
      <c r="E64" s="385"/>
      <c r="F64" s="378"/>
      <c r="G64" s="378">
        <f>D64-F64</f>
        <v>91</v>
      </c>
      <c r="H64" s="231"/>
      <c r="I64" s="156"/>
      <c r="J64" s="156"/>
      <c r="K64" s="188"/>
      <c r="L64" s="105"/>
      <c r="M64" s="105"/>
    </row>
    <row r="65" spans="2:13" ht="14.1" customHeight="1" thickBot="1" x14ac:dyDescent="0.35">
      <c r="B65" s="119"/>
      <c r="C65" s="152" t="s">
        <v>14</v>
      </c>
      <c r="D65" s="225"/>
      <c r="E65" s="386"/>
      <c r="F65" s="388"/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5">
      <c r="B66" s="117"/>
      <c r="C66" s="179" t="s">
        <v>9</v>
      </c>
      <c r="D66" s="186">
        <f>D57+D59+D60+D64</f>
        <v>13755</v>
      </c>
      <c r="E66" s="302">
        <f>E57+E58+E59+E60+E64+E65</f>
        <v>7.3724699999999999</v>
      </c>
      <c r="F66" s="200">
        <f>F57+F58+F59+F60+F64+F65</f>
        <v>162.24159999999998</v>
      </c>
      <c r="G66" s="200">
        <f>D66-F66</f>
        <v>13592.758400000001</v>
      </c>
      <c r="H66" s="208">
        <f>H57+H58+H59+H60+H64+H65</f>
        <v>299.53710000000007</v>
      </c>
      <c r="I66" s="172"/>
      <c r="J66" s="172"/>
      <c r="K66" s="188"/>
      <c r="L66" s="105"/>
      <c r="M66" s="105"/>
    </row>
    <row r="67" spans="2:13" s="3" customFormat="1" ht="19.2" customHeight="1" thickBot="1" x14ac:dyDescent="0.35">
      <c r="B67" s="157"/>
      <c r="C67" s="444" t="s">
        <v>120</v>
      </c>
      <c r="D67" s="444"/>
      <c r="E67" s="444"/>
      <c r="F67" s="444"/>
      <c r="G67" s="444"/>
      <c r="H67" s="174"/>
      <c r="I67" s="158"/>
      <c r="J67" s="158"/>
      <c r="K67" s="159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31" t="s">
        <v>1</v>
      </c>
      <c r="C72" s="432"/>
      <c r="D72" s="432"/>
      <c r="E72" s="432"/>
      <c r="F72" s="432"/>
      <c r="G72" s="432"/>
      <c r="H72" s="432"/>
      <c r="I72" s="432"/>
      <c r="J72" s="432"/>
      <c r="K72" s="433"/>
      <c r="L72" s="205"/>
      <c r="M72" s="205"/>
    </row>
    <row r="73" spans="2:13" ht="4.5" customHeight="1" thickBot="1" x14ac:dyDescent="0.35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5">
      <c r="B74" s="117"/>
      <c r="C74" s="434" t="s">
        <v>2</v>
      </c>
      <c r="D74" s="435"/>
      <c r="E74" s="434" t="s">
        <v>20</v>
      </c>
      <c r="F74" s="439"/>
      <c r="G74" s="434" t="s">
        <v>21</v>
      </c>
      <c r="H74" s="435"/>
      <c r="I74" s="156"/>
      <c r="J74" s="156"/>
      <c r="K74" s="115"/>
      <c r="L74" s="136"/>
      <c r="M74" s="136"/>
    </row>
    <row r="75" spans="2:13" ht="14.4" x14ac:dyDescent="0.3">
      <c r="B75" s="248"/>
      <c r="C75" s="165" t="s">
        <v>27</v>
      </c>
      <c r="D75" s="169">
        <v>105159</v>
      </c>
      <c r="E75" s="249" t="s">
        <v>5</v>
      </c>
      <c r="F75" s="242">
        <v>39146</v>
      </c>
      <c r="G75" s="250" t="s">
        <v>25</v>
      </c>
      <c r="H75" s="242">
        <v>11497</v>
      </c>
      <c r="I75" s="166"/>
      <c r="J75" s="166"/>
      <c r="K75" s="251"/>
      <c r="L75" s="292"/>
      <c r="M75" s="136"/>
    </row>
    <row r="76" spans="2:13" ht="14.4" x14ac:dyDescent="0.3">
      <c r="B76" s="248"/>
      <c r="C76" s="165" t="s">
        <v>3</v>
      </c>
      <c r="D76" s="169">
        <v>96159</v>
      </c>
      <c r="E76" s="252" t="s">
        <v>6</v>
      </c>
      <c r="F76" s="169">
        <v>65362</v>
      </c>
      <c r="G76" s="250" t="s">
        <v>78</v>
      </c>
      <c r="H76" s="169">
        <v>48756</v>
      </c>
      <c r="I76" s="166"/>
      <c r="J76" s="166"/>
      <c r="K76" s="251"/>
      <c r="L76" s="292"/>
      <c r="M76" s="136"/>
    </row>
    <row r="77" spans="2:13" ht="15" thickBot="1" x14ac:dyDescent="0.35">
      <c r="B77" s="248"/>
      <c r="C77" s="165" t="s">
        <v>28</v>
      </c>
      <c r="D77" s="169">
        <v>13682</v>
      </c>
      <c r="E77" s="165" t="s">
        <v>94</v>
      </c>
      <c r="F77" s="169">
        <v>651</v>
      </c>
      <c r="G77" s="250" t="s">
        <v>79</v>
      </c>
      <c r="H77" s="169">
        <v>5109</v>
      </c>
      <c r="I77" s="166"/>
      <c r="J77" s="166"/>
      <c r="K77" s="251"/>
      <c r="L77" s="292"/>
      <c r="M77" s="136"/>
    </row>
    <row r="78" spans="2:13" ht="14.1" customHeight="1" thickBot="1" x14ac:dyDescent="0.35">
      <c r="B78" s="248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3"/>
      <c r="L78" s="256"/>
      <c r="M78" s="118"/>
    </row>
    <row r="79" spans="2:13" ht="12" customHeight="1" x14ac:dyDescent="0.3">
      <c r="B79" s="248"/>
      <c r="C79" s="313"/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3">
      <c r="B80" s="248"/>
      <c r="C80" s="443"/>
      <c r="D80" s="443"/>
      <c r="E80" s="443"/>
      <c r="F80" s="443"/>
      <c r="G80" s="443"/>
      <c r="H80" s="443"/>
      <c r="I80" s="255"/>
      <c r="J80" s="256"/>
      <c r="K80" s="253"/>
      <c r="L80" s="256"/>
      <c r="M80" s="118"/>
    </row>
    <row r="81" spans="1:13" ht="6" customHeight="1" thickBot="1" x14ac:dyDescent="0.35">
      <c r="B81" s="248"/>
      <c r="C81" s="443"/>
      <c r="D81" s="443"/>
      <c r="E81" s="443"/>
      <c r="F81" s="443"/>
      <c r="G81" s="443"/>
      <c r="H81" s="443"/>
      <c r="I81" s="256"/>
      <c r="J81" s="256"/>
      <c r="K81" s="253"/>
      <c r="L81" s="256"/>
      <c r="M81" s="118"/>
    </row>
    <row r="82" spans="1:13" ht="14.1" customHeight="1" x14ac:dyDescent="0.3">
      <c r="B82" s="440" t="s">
        <v>8</v>
      </c>
      <c r="C82" s="441"/>
      <c r="D82" s="441"/>
      <c r="E82" s="441"/>
      <c r="F82" s="441"/>
      <c r="G82" s="441"/>
      <c r="H82" s="441"/>
      <c r="I82" s="441"/>
      <c r="J82" s="441"/>
      <c r="K82" s="442"/>
      <c r="L82" s="293"/>
      <c r="M82" s="205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5">
      <c r="A84" s="120"/>
      <c r="B84" s="118"/>
      <c r="C84" s="178" t="s">
        <v>19</v>
      </c>
      <c r="D84" s="325" t="s">
        <v>70</v>
      </c>
      <c r="E84" s="325" t="s">
        <v>99</v>
      </c>
      <c r="F84" s="194" t="str">
        <f>F19</f>
        <v>LANDET KVANTUM UKE 8</v>
      </c>
      <c r="G84" s="194" t="str">
        <f>G19</f>
        <v>LANDET KVANTUM T.O.M UKE 8</v>
      </c>
      <c r="H84" s="194" t="str">
        <f>I19</f>
        <v>RESTKVOTER</v>
      </c>
      <c r="I84" s="195" t="str">
        <f>J19</f>
        <v>LANDET KVANTUM T.O.M. UKE 8 2019</v>
      </c>
      <c r="J84" s="118"/>
      <c r="K84" s="10"/>
      <c r="L84" s="118"/>
      <c r="M84" s="118"/>
    </row>
    <row r="85" spans="1:13" ht="14.1" customHeight="1" x14ac:dyDescent="0.3">
      <c r="A85" s="120"/>
      <c r="B85" s="118"/>
      <c r="C85" s="343" t="s">
        <v>16</v>
      </c>
      <c r="D85" s="314">
        <f>D87+D86</f>
        <v>39146</v>
      </c>
      <c r="E85" s="314">
        <f>E87+E86</f>
        <v>37693</v>
      </c>
      <c r="F85" s="328">
        <f>F87+F86</f>
        <v>401.11721</v>
      </c>
      <c r="G85" s="328">
        <f>G86+G87</f>
        <v>2818.4931199999992</v>
      </c>
      <c r="H85" s="328">
        <f>H86+H87</f>
        <v>34874.506880000001</v>
      </c>
      <c r="I85" s="329">
        <f>I86+I87</f>
        <v>5606.3090600000005</v>
      </c>
      <c r="J85" s="156"/>
      <c r="K85" s="128"/>
      <c r="L85" s="156"/>
      <c r="M85" s="156"/>
    </row>
    <row r="86" spans="1:13" ht="14.1" customHeight="1" x14ac:dyDescent="0.3">
      <c r="A86" s="120"/>
      <c r="B86" s="118"/>
      <c r="C86" s="260" t="s">
        <v>12</v>
      </c>
      <c r="D86" s="315">
        <v>38396</v>
      </c>
      <c r="E86" s="315">
        <v>36868</v>
      </c>
      <c r="F86" s="330">
        <v>390.66201000000001</v>
      </c>
      <c r="G86" s="330">
        <v>2778.4615199999994</v>
      </c>
      <c r="H86" s="330">
        <f>E86-G86</f>
        <v>34089.538480000003</v>
      </c>
      <c r="I86" s="331">
        <v>5575.9010600000001</v>
      </c>
      <c r="J86" s="156"/>
      <c r="K86" s="128"/>
      <c r="L86" s="156"/>
      <c r="M86" s="156"/>
    </row>
    <row r="87" spans="1:13" ht="15" thickBot="1" x14ac:dyDescent="0.35">
      <c r="A87" s="120"/>
      <c r="B87" s="118"/>
      <c r="C87" s="344" t="s">
        <v>11</v>
      </c>
      <c r="D87" s="324">
        <v>750</v>
      </c>
      <c r="E87" s="324">
        <v>825</v>
      </c>
      <c r="F87" s="332">
        <v>10.4552</v>
      </c>
      <c r="G87" s="332">
        <v>40.031599999999997</v>
      </c>
      <c r="H87" s="332">
        <f>E87-G87</f>
        <v>784.96839999999997</v>
      </c>
      <c r="I87" s="333">
        <v>30.407999999999998</v>
      </c>
      <c r="J87" s="156"/>
      <c r="K87" s="128"/>
      <c r="L87" s="156"/>
      <c r="M87" s="156"/>
    </row>
    <row r="88" spans="1:13" ht="14.1" customHeight="1" x14ac:dyDescent="0.3">
      <c r="A88" s="120"/>
      <c r="B88" s="4"/>
      <c r="C88" s="259" t="s">
        <v>17</v>
      </c>
      <c r="D88" s="314">
        <f t="shared" ref="D88" si="1">D89+D94+D95</f>
        <v>65362</v>
      </c>
      <c r="E88" s="314">
        <f t="shared" ref="E88:I88" si="2">E89+E94+E95</f>
        <v>69031</v>
      </c>
      <c r="F88" s="328">
        <f t="shared" si="2"/>
        <v>903.04509000000007</v>
      </c>
      <c r="G88" s="328">
        <f t="shared" si="2"/>
        <v>7567.1437400000104</v>
      </c>
      <c r="H88" s="328">
        <f>H89+H94+H95</f>
        <v>61463.856259999986</v>
      </c>
      <c r="I88" s="329">
        <f t="shared" si="2"/>
        <v>9304.5295400000014</v>
      </c>
      <c r="J88" s="156"/>
      <c r="K88" s="128"/>
      <c r="L88" s="156"/>
      <c r="M88" s="156"/>
    </row>
    <row r="89" spans="1:13" ht="15.75" customHeight="1" x14ac:dyDescent="0.3">
      <c r="A89" s="120"/>
      <c r="B89" s="39"/>
      <c r="C89" s="266" t="s">
        <v>80</v>
      </c>
      <c r="D89" s="316">
        <f t="shared" ref="D89" si="3">D90+D91+D92+D93</f>
        <v>48756</v>
      </c>
      <c r="E89" s="316">
        <f t="shared" ref="E89:I89" si="4">E90+E91+E92+E93</f>
        <v>53042</v>
      </c>
      <c r="F89" s="334">
        <f t="shared" si="4"/>
        <v>870.00742000000002</v>
      </c>
      <c r="G89" s="334">
        <f t="shared" si="4"/>
        <v>5278.7683100000104</v>
      </c>
      <c r="H89" s="334">
        <f>H90+H91+H92+H93</f>
        <v>47763.231689999986</v>
      </c>
      <c r="I89" s="335">
        <f t="shared" si="4"/>
        <v>5475.1428200000009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5" t="s">
        <v>22</v>
      </c>
      <c r="D90" s="317">
        <v>12994</v>
      </c>
      <c r="E90" s="317">
        <v>14541</v>
      </c>
      <c r="F90" s="336">
        <v>152.31463000000008</v>
      </c>
      <c r="G90" s="336">
        <v>1330.1574500000027</v>
      </c>
      <c r="H90" s="336">
        <f t="shared" ref="H90:H98" si="5">E90-G90</f>
        <v>13210.842549999998</v>
      </c>
      <c r="I90" s="337">
        <v>1704.4636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5" t="s">
        <v>23</v>
      </c>
      <c r="D91" s="317">
        <v>13406</v>
      </c>
      <c r="E91" s="317">
        <v>14922</v>
      </c>
      <c r="F91" s="336">
        <v>587.65831999999989</v>
      </c>
      <c r="G91" s="336">
        <v>2585.5574300000071</v>
      </c>
      <c r="H91" s="336">
        <f t="shared" si="5"/>
        <v>12336.442569999992</v>
      </c>
      <c r="I91" s="337">
        <v>1967.8973000000001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5" t="s">
        <v>24</v>
      </c>
      <c r="D92" s="317">
        <v>13896</v>
      </c>
      <c r="E92" s="317">
        <v>15480</v>
      </c>
      <c r="F92" s="336">
        <v>115.93451000000002</v>
      </c>
      <c r="G92" s="336">
        <v>1201.9494</v>
      </c>
      <c r="H92" s="336">
        <f t="shared" si="5"/>
        <v>14278.0506</v>
      </c>
      <c r="I92" s="337">
        <v>1716.4588800000004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5" t="s">
        <v>82</v>
      </c>
      <c r="D93" s="317">
        <v>8460</v>
      </c>
      <c r="E93" s="317">
        <v>8099</v>
      </c>
      <c r="F93" s="336">
        <v>14.099959999999999</v>
      </c>
      <c r="G93" s="336">
        <v>161.10402999999997</v>
      </c>
      <c r="H93" s="336">
        <f t="shared" si="5"/>
        <v>7937.8959699999996</v>
      </c>
      <c r="I93" s="337">
        <v>86.323040000000049</v>
      </c>
      <c r="J93" s="156"/>
      <c r="K93" s="128"/>
      <c r="L93" s="156"/>
      <c r="M93" s="156"/>
    </row>
    <row r="94" spans="1:13" ht="14.1" customHeight="1" x14ac:dyDescent="0.3">
      <c r="A94" s="115"/>
      <c r="B94" s="136"/>
      <c r="C94" s="266" t="s">
        <v>29</v>
      </c>
      <c r="D94" s="316">
        <v>11497</v>
      </c>
      <c r="E94" s="316">
        <v>10822</v>
      </c>
      <c r="F94" s="334">
        <v>0.54879999999999995</v>
      </c>
      <c r="G94" s="334">
        <v>2003.1400700000002</v>
      </c>
      <c r="H94" s="334">
        <f t="shared" si="5"/>
        <v>8818.8599300000005</v>
      </c>
      <c r="I94" s="335">
        <v>3461.7935099999995</v>
      </c>
      <c r="J94" s="156"/>
      <c r="K94" s="128"/>
      <c r="L94" s="156"/>
      <c r="M94" s="156"/>
    </row>
    <row r="95" spans="1:13" ht="14.1" customHeight="1" thickBot="1" x14ac:dyDescent="0.35">
      <c r="A95" s="120"/>
      <c r="B95" s="39"/>
      <c r="C95" s="267" t="s">
        <v>79</v>
      </c>
      <c r="D95" s="322">
        <v>5109</v>
      </c>
      <c r="E95" s="322">
        <v>5167</v>
      </c>
      <c r="F95" s="345">
        <v>32.488869999999999</v>
      </c>
      <c r="G95" s="345">
        <v>285.23535999999984</v>
      </c>
      <c r="H95" s="345">
        <f t="shared" si="5"/>
        <v>4881.7646400000003</v>
      </c>
      <c r="I95" s="346">
        <v>367.59321000000017</v>
      </c>
      <c r="J95" s="156"/>
      <c r="K95" s="128"/>
      <c r="L95" s="156"/>
      <c r="M95" s="156"/>
    </row>
    <row r="96" spans="1:13" ht="15" thickBot="1" x14ac:dyDescent="0.35">
      <c r="A96" s="120"/>
      <c r="B96" s="39"/>
      <c r="C96" s="173" t="s">
        <v>13</v>
      </c>
      <c r="D96" s="396">
        <v>351</v>
      </c>
      <c r="E96" s="396">
        <v>351</v>
      </c>
      <c r="F96" s="341"/>
      <c r="G96" s="341">
        <v>2.9480799999999996</v>
      </c>
      <c r="H96" s="341">
        <f t="shared" si="5"/>
        <v>348.05192</v>
      </c>
      <c r="I96" s="342">
        <v>2.39716</v>
      </c>
      <c r="J96" s="156"/>
      <c r="K96" s="128"/>
      <c r="L96" s="156"/>
      <c r="M96" s="156"/>
    </row>
    <row r="97" spans="1:13" ht="16.8" thickBot="1" x14ac:dyDescent="0.35">
      <c r="A97" s="120"/>
      <c r="B97" s="118"/>
      <c r="C97" s="173" t="s">
        <v>61</v>
      </c>
      <c r="D97" s="319">
        <v>300</v>
      </c>
      <c r="E97" s="319">
        <v>300</v>
      </c>
      <c r="F97" s="320">
        <v>2.0390900000000003</v>
      </c>
      <c r="G97" s="320">
        <v>300</v>
      </c>
      <c r="H97" s="320">
        <f t="shared" si="5"/>
        <v>0</v>
      </c>
      <c r="I97" s="323">
        <v>8.2712199999999996</v>
      </c>
      <c r="J97" s="156"/>
      <c r="K97" s="128"/>
      <c r="L97" s="156"/>
      <c r="M97" s="156"/>
    </row>
    <row r="98" spans="1:13" ht="16.5" customHeight="1" thickBot="1" x14ac:dyDescent="0.35">
      <c r="A98" s="120"/>
      <c r="B98" s="118"/>
      <c r="C98" s="258" t="s">
        <v>117</v>
      </c>
      <c r="D98" s="319"/>
      <c r="E98" s="319"/>
      <c r="F98" s="320">
        <v>3</v>
      </c>
      <c r="G98" s="320">
        <v>5</v>
      </c>
      <c r="H98" s="320">
        <f t="shared" si="5"/>
        <v>-5</v>
      </c>
      <c r="I98" s="323">
        <v>7</v>
      </c>
      <c r="J98" s="156"/>
      <c r="K98" s="128"/>
      <c r="L98" s="156"/>
      <c r="M98" s="156"/>
    </row>
    <row r="99" spans="1:13" ht="16.2" thickBot="1" x14ac:dyDescent="0.35">
      <c r="A99" s="120"/>
      <c r="B99" s="118"/>
      <c r="C99" s="179" t="s">
        <v>9</v>
      </c>
      <c r="D99" s="321">
        <f>D85+D88+D96+D97+D98</f>
        <v>105159</v>
      </c>
      <c r="E99" s="321">
        <f>E85+E88+E96+E97+E98</f>
        <v>107375</v>
      </c>
      <c r="F99" s="395">
        <f t="shared" ref="F99:G99" si="6">F85+F88+F96+F97+F98</f>
        <v>1309.2013899999999</v>
      </c>
      <c r="G99" s="395">
        <f t="shared" si="6"/>
        <v>10693.58494000001</v>
      </c>
      <c r="H99" s="222">
        <f>H85+H88+H96+H97+H98</f>
        <v>96681.415059999985</v>
      </c>
      <c r="I99" s="198">
        <f>I85+I88+I96+I97+I98</f>
        <v>14928.506980000004</v>
      </c>
      <c r="J99" s="156"/>
      <c r="K99" s="128"/>
      <c r="L99" s="156"/>
      <c r="M99" s="156"/>
    </row>
    <row r="100" spans="1:13" ht="14.4" x14ac:dyDescent="0.3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">
      <c r="B101" s="13"/>
      <c r="C101" s="202" t="s">
        <v>131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">
      <c r="B102" s="122"/>
      <c r="C102" s="202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35">
      <c r="B103" s="24"/>
      <c r="C103" s="203" t="s">
        <v>118</v>
      </c>
      <c r="D103" s="203"/>
      <c r="E103" s="203"/>
      <c r="F103" s="203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5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3">
      <c r="B106" s="431" t="s">
        <v>1</v>
      </c>
      <c r="C106" s="432"/>
      <c r="D106" s="432"/>
      <c r="E106" s="432"/>
      <c r="F106" s="432"/>
      <c r="G106" s="432"/>
      <c r="H106" s="432"/>
      <c r="I106" s="432"/>
      <c r="J106" s="432"/>
      <c r="K106" s="433"/>
      <c r="L106" s="205"/>
      <c r="M106" s="205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5">
      <c r="B108" s="2"/>
      <c r="C108" s="434" t="s">
        <v>2</v>
      </c>
      <c r="D108" s="435"/>
      <c r="E108" s="434" t="s">
        <v>20</v>
      </c>
      <c r="F108" s="435"/>
      <c r="G108" s="434" t="s">
        <v>21</v>
      </c>
      <c r="H108" s="435"/>
      <c r="I108" s="38"/>
      <c r="J108" s="156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9">
        <v>156482</v>
      </c>
      <c r="E109" s="164" t="s">
        <v>5</v>
      </c>
      <c r="F109" s="242">
        <v>56470</v>
      </c>
      <c r="G109" s="165" t="s">
        <v>25</v>
      </c>
      <c r="H109" s="242">
        <v>6380</v>
      </c>
      <c r="I109" s="38"/>
      <c r="J109" s="156"/>
      <c r="K109" s="42"/>
      <c r="L109" s="80"/>
      <c r="M109" s="80"/>
    </row>
    <row r="110" spans="1:13" ht="14.1" customHeight="1" x14ac:dyDescent="0.3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3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5">
      <c r="B112" s="43"/>
      <c r="C112" s="401"/>
      <c r="D112" s="399"/>
      <c r="E112" s="399" t="s">
        <v>77</v>
      </c>
      <c r="F112" s="169">
        <v>3861</v>
      </c>
      <c r="G112" s="11"/>
      <c r="H112" s="401"/>
      <c r="I112" s="38"/>
      <c r="J112" s="156"/>
      <c r="K112" s="10"/>
      <c r="L112" s="118"/>
      <c r="M112" s="118"/>
    </row>
    <row r="113" spans="2:13" ht="14.1" customHeight="1" thickBot="1" x14ac:dyDescent="0.35">
      <c r="B113" s="9"/>
      <c r="C113" s="12" t="s">
        <v>31</v>
      </c>
      <c r="D113" s="170">
        <f>D109+D110+D111</f>
        <v>171982</v>
      </c>
      <c r="E113" s="400" t="s">
        <v>7</v>
      </c>
      <c r="F113" s="170">
        <f>F109+F110+F111+F112</f>
        <v>156482</v>
      </c>
      <c r="G113" s="121" t="s">
        <v>6</v>
      </c>
      <c r="H113" s="39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3">
      <c r="B116" s="436" t="s">
        <v>8</v>
      </c>
      <c r="C116" s="437"/>
      <c r="D116" s="437"/>
      <c r="E116" s="437"/>
      <c r="F116" s="437"/>
      <c r="G116" s="437"/>
      <c r="H116" s="437"/>
      <c r="I116" s="437"/>
      <c r="J116" s="437"/>
      <c r="K116" s="438"/>
      <c r="L116" s="205"/>
      <c r="M116" s="205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5">
      <c r="B118" s="2"/>
      <c r="C118" s="218" t="s">
        <v>19</v>
      </c>
      <c r="D118" s="178" t="s">
        <v>70</v>
      </c>
      <c r="E118" s="178" t="s">
        <v>100</v>
      </c>
      <c r="F118" s="187" t="str">
        <f>F19</f>
        <v>LANDET KVANTUM UKE 8</v>
      </c>
      <c r="G118" s="194" t="str">
        <f>G19</f>
        <v>LANDET KVANTUM T.O.M UKE 8</v>
      </c>
      <c r="H118" s="194" t="str">
        <f>I19</f>
        <v>RESTKVOTER</v>
      </c>
      <c r="I118" s="195" t="str">
        <f>J19</f>
        <v>LANDET KVANTUM T.O.M. UKE 8 2019</v>
      </c>
      <c r="J118" s="4"/>
      <c r="K118" s="1"/>
      <c r="L118" s="4"/>
      <c r="M118" s="4"/>
    </row>
    <row r="119" spans="2:13" s="70" customFormat="1" ht="14.1" customHeight="1" x14ac:dyDescent="0.3">
      <c r="B119" s="9"/>
      <c r="C119" s="259" t="s">
        <v>74</v>
      </c>
      <c r="D119" s="232">
        <f t="shared" ref="D119:E119" si="7">D120+D121+D122</f>
        <v>56470</v>
      </c>
      <c r="E119" s="232">
        <f t="shared" si="7"/>
        <v>52057</v>
      </c>
      <c r="F119" s="232">
        <f t="shared" ref="F119:I119" si="8">F120+F121+F122</f>
        <v>1277.6163999999999</v>
      </c>
      <c r="G119" s="232">
        <f t="shared" si="8"/>
        <v>11481.673489999999</v>
      </c>
      <c r="H119" s="347">
        <f t="shared" si="8"/>
        <v>40575.326509999999</v>
      </c>
      <c r="I119" s="350">
        <f t="shared" si="8"/>
        <v>9645.217560000001</v>
      </c>
      <c r="J119" s="156"/>
      <c r="K119" s="128"/>
      <c r="L119" s="156"/>
      <c r="M119" s="156"/>
    </row>
    <row r="120" spans="2:13" ht="14.1" customHeight="1" x14ac:dyDescent="0.3">
      <c r="B120" s="9"/>
      <c r="C120" s="260" t="s">
        <v>12</v>
      </c>
      <c r="D120" s="244">
        <v>45176</v>
      </c>
      <c r="E120" s="244">
        <v>41220</v>
      </c>
      <c r="F120" s="244">
        <v>686.99545000000001</v>
      </c>
      <c r="G120" s="244">
        <v>9921.7532099999989</v>
      </c>
      <c r="H120" s="351">
        <f>E120-G120</f>
        <v>31298.246790000001</v>
      </c>
      <c r="I120" s="352">
        <v>8136.3023100000009</v>
      </c>
      <c r="J120" s="156"/>
      <c r="K120" s="128"/>
      <c r="L120" s="156"/>
      <c r="M120" s="156"/>
    </row>
    <row r="121" spans="2:13" ht="14.1" customHeight="1" x14ac:dyDescent="0.3">
      <c r="B121" s="9"/>
      <c r="C121" s="260" t="s">
        <v>11</v>
      </c>
      <c r="D121" s="244">
        <v>10794</v>
      </c>
      <c r="E121" s="244">
        <v>10337</v>
      </c>
      <c r="F121" s="244">
        <v>590.62094999999999</v>
      </c>
      <c r="G121" s="244">
        <v>1559.92028</v>
      </c>
      <c r="H121" s="351">
        <f>E121-G121</f>
        <v>8777.0797199999997</v>
      </c>
      <c r="I121" s="352">
        <v>1508.9152500000002</v>
      </c>
      <c r="J121" s="156"/>
      <c r="K121" s="128"/>
      <c r="L121" s="156"/>
      <c r="M121" s="156"/>
    </row>
    <row r="122" spans="2:13" ht="15" thickBot="1" x14ac:dyDescent="0.35">
      <c r="B122" s="9"/>
      <c r="C122" s="261" t="s">
        <v>39</v>
      </c>
      <c r="D122" s="245">
        <v>500</v>
      </c>
      <c r="E122" s="245">
        <v>500</v>
      </c>
      <c r="F122" s="245"/>
      <c r="G122" s="245"/>
      <c r="H122" s="353">
        <f>E122-G122</f>
        <v>500</v>
      </c>
      <c r="I122" s="354"/>
      <c r="J122" s="156"/>
      <c r="K122" s="128"/>
      <c r="L122" s="156"/>
      <c r="M122" s="156"/>
    </row>
    <row r="123" spans="2:13" s="97" customFormat="1" ht="13.5" customHeight="1" thickBot="1" x14ac:dyDescent="0.35">
      <c r="B123" s="99"/>
      <c r="C123" s="262" t="s">
        <v>38</v>
      </c>
      <c r="D123" s="295">
        <v>38155</v>
      </c>
      <c r="E123" s="295">
        <v>34652</v>
      </c>
      <c r="F123" s="295">
        <v>2.8960000000000004</v>
      </c>
      <c r="G123" s="295">
        <v>185.28717999999998</v>
      </c>
      <c r="H123" s="298">
        <f>E123-G123</f>
        <v>34466.712820000001</v>
      </c>
      <c r="I123" s="300">
        <v>576.06404000000009</v>
      </c>
      <c r="J123" s="100"/>
      <c r="K123" s="128"/>
      <c r="L123" s="156"/>
      <c r="M123" s="156"/>
    </row>
    <row r="124" spans="2:13" s="70" customFormat="1" ht="14.25" customHeight="1" thickBot="1" x14ac:dyDescent="0.35">
      <c r="B124" s="9"/>
      <c r="C124" s="263" t="s">
        <v>17</v>
      </c>
      <c r="D124" s="226">
        <f>D125+D130+D133</f>
        <v>59468</v>
      </c>
      <c r="E124" s="226">
        <f>E125+E130+E133</f>
        <v>53642</v>
      </c>
      <c r="F124" s="226">
        <f>F125+F130+F133</f>
        <v>1691.6486900000002</v>
      </c>
      <c r="G124" s="226">
        <f>G133+G130+G125</f>
        <v>11146.026370000067</v>
      </c>
      <c r="H124" s="355">
        <f>H125+H130+H133</f>
        <v>42495.973629999935</v>
      </c>
      <c r="I124" s="356">
        <f>I125+I130+I133</f>
        <v>13785.636130000092</v>
      </c>
      <c r="J124" s="118"/>
      <c r="K124" s="128"/>
      <c r="L124" s="156"/>
      <c r="M124" s="156"/>
    </row>
    <row r="125" spans="2:13" ht="15.75" customHeight="1" x14ac:dyDescent="0.3">
      <c r="B125" s="2"/>
      <c r="C125" s="264" t="s">
        <v>85</v>
      </c>
      <c r="D125" s="377">
        <f>D126+D127+D128+D129</f>
        <v>44969</v>
      </c>
      <c r="E125" s="377">
        <f>E126+E127+E128+E129</f>
        <v>40509</v>
      </c>
      <c r="F125" s="377">
        <f>F126+F127+F128+F129</f>
        <v>1291.07448</v>
      </c>
      <c r="G125" s="377">
        <f>G126+G127+G129+G128</f>
        <v>9558.2230600000585</v>
      </c>
      <c r="H125" s="357">
        <f>H126+H127+H128+H129</f>
        <v>30950.776939999945</v>
      </c>
      <c r="I125" s="358">
        <f>I126+I127+I128+I129</f>
        <v>11568.09432000008</v>
      </c>
      <c r="J125" s="4"/>
      <c r="K125" s="128"/>
      <c r="L125" s="156"/>
      <c r="M125" s="156"/>
    </row>
    <row r="126" spans="2:13" s="22" customFormat="1" ht="14.1" customHeight="1" x14ac:dyDescent="0.3">
      <c r="B126" s="45"/>
      <c r="C126" s="265" t="s">
        <v>22</v>
      </c>
      <c r="D126" s="240">
        <v>11917</v>
      </c>
      <c r="E126" s="240">
        <v>12976</v>
      </c>
      <c r="F126" s="240">
        <v>279.28508999999997</v>
      </c>
      <c r="G126" s="240">
        <v>2079.4712500000214</v>
      </c>
      <c r="H126" s="359">
        <f t="shared" ref="H126:H138" si="9">E126-G126</f>
        <v>10896.528749999979</v>
      </c>
      <c r="I126" s="360">
        <v>2440.2674900000402</v>
      </c>
      <c r="J126" s="46"/>
      <c r="K126" s="128"/>
      <c r="L126" s="156"/>
      <c r="M126" s="156"/>
    </row>
    <row r="127" spans="2:13" s="22" customFormat="1" ht="14.1" customHeight="1" x14ac:dyDescent="0.3">
      <c r="B127" s="130"/>
      <c r="C127" s="265" t="s">
        <v>23</v>
      </c>
      <c r="D127" s="240">
        <v>12852</v>
      </c>
      <c r="E127" s="240">
        <v>10724</v>
      </c>
      <c r="F127" s="240">
        <v>502.88496000000004</v>
      </c>
      <c r="G127" s="240">
        <v>2965.7525600000263</v>
      </c>
      <c r="H127" s="359">
        <f t="shared" si="9"/>
        <v>7758.2474399999737</v>
      </c>
      <c r="I127" s="360">
        <v>3918.4711900000248</v>
      </c>
      <c r="J127" s="136"/>
      <c r="K127" s="128"/>
      <c r="L127" s="156"/>
      <c r="M127" s="156"/>
    </row>
    <row r="128" spans="2:13" s="22" customFormat="1" ht="14.1" customHeight="1" x14ac:dyDescent="0.3">
      <c r="B128" s="130"/>
      <c r="C128" s="265" t="s">
        <v>24</v>
      </c>
      <c r="D128" s="240">
        <v>11166</v>
      </c>
      <c r="E128" s="240">
        <v>8990</v>
      </c>
      <c r="F128" s="240">
        <v>360.32472999999993</v>
      </c>
      <c r="G128" s="240">
        <v>3074.70300000001</v>
      </c>
      <c r="H128" s="359">
        <f t="shared" si="9"/>
        <v>5915.2969999999896</v>
      </c>
      <c r="I128" s="360">
        <v>3680.4378400000155</v>
      </c>
      <c r="J128" s="136"/>
      <c r="K128" s="128"/>
      <c r="L128" s="156"/>
      <c r="M128" s="156"/>
    </row>
    <row r="129" spans="2:13" s="22" customFormat="1" ht="14.1" customHeight="1" x14ac:dyDescent="0.3">
      <c r="B129" s="130"/>
      <c r="C129" s="265" t="s">
        <v>82</v>
      </c>
      <c r="D129" s="240">
        <v>9034</v>
      </c>
      <c r="E129" s="240">
        <v>7819</v>
      </c>
      <c r="F129" s="240">
        <v>148.57970000000006</v>
      </c>
      <c r="G129" s="240">
        <v>1438.2962500000001</v>
      </c>
      <c r="H129" s="359">
        <f t="shared" si="9"/>
        <v>6380.7037499999997</v>
      </c>
      <c r="I129" s="360">
        <v>1528.9177999999999</v>
      </c>
      <c r="J129" s="136"/>
      <c r="K129" s="128"/>
      <c r="L129" s="156"/>
      <c r="M129" s="156"/>
    </row>
    <row r="130" spans="2:13" s="23" customFormat="1" ht="14.1" customHeight="1" x14ac:dyDescent="0.3">
      <c r="B130" s="20"/>
      <c r="C130" s="266" t="s">
        <v>18</v>
      </c>
      <c r="D130" s="233">
        <f>D132+D131</f>
        <v>6380</v>
      </c>
      <c r="E130" s="233">
        <v>5924</v>
      </c>
      <c r="F130" s="233">
        <v>257.93135000000001</v>
      </c>
      <c r="G130" s="233">
        <v>577.34059999999999</v>
      </c>
      <c r="H130" s="361">
        <f t="shared" si="9"/>
        <v>5346.6594000000005</v>
      </c>
      <c r="I130" s="362">
        <v>1024.6930299999999</v>
      </c>
      <c r="J130" s="39"/>
      <c r="K130" s="128"/>
      <c r="L130" s="156"/>
      <c r="M130" s="156"/>
    </row>
    <row r="131" spans="2:13" ht="14.1" customHeight="1" x14ac:dyDescent="0.3">
      <c r="B131" s="9"/>
      <c r="C131" s="265" t="s">
        <v>40</v>
      </c>
      <c r="D131" s="240">
        <v>5880</v>
      </c>
      <c r="E131" s="240">
        <f>E130-500</f>
        <v>5424</v>
      </c>
      <c r="F131" s="240">
        <v>257.58135000000004</v>
      </c>
      <c r="G131" s="240">
        <v>568.00639999999999</v>
      </c>
      <c r="H131" s="359">
        <f t="shared" si="9"/>
        <v>4855.9935999999998</v>
      </c>
      <c r="I131" s="360">
        <v>1012.5331299999999</v>
      </c>
      <c r="J131" s="118"/>
      <c r="K131" s="128"/>
      <c r="L131" s="156"/>
      <c r="M131" s="156"/>
    </row>
    <row r="132" spans="2:13" ht="14.1" customHeight="1" x14ac:dyDescent="0.3">
      <c r="B132" s="20"/>
      <c r="C132" s="265" t="s">
        <v>41</v>
      </c>
      <c r="D132" s="240">
        <v>500</v>
      </c>
      <c r="E132" s="240">
        <v>500</v>
      </c>
      <c r="F132" s="240">
        <f>F130-F131</f>
        <v>0.34999999999996589</v>
      </c>
      <c r="G132" s="240">
        <f>G130-G131</f>
        <v>9.3342000000000098</v>
      </c>
      <c r="H132" s="359">
        <f t="shared" si="9"/>
        <v>490.66579999999999</v>
      </c>
      <c r="I132" s="360">
        <f>I130-I131</f>
        <v>12.159899999999993</v>
      </c>
      <c r="J132" s="39"/>
      <c r="K132" s="128"/>
      <c r="L132" s="156"/>
      <c r="M132" s="156"/>
    </row>
    <row r="133" spans="2:13" ht="15" thickBot="1" x14ac:dyDescent="0.35">
      <c r="B133" s="9"/>
      <c r="C133" s="267" t="s">
        <v>79</v>
      </c>
      <c r="D133" s="257">
        <v>8119</v>
      </c>
      <c r="E133" s="257">
        <v>7209</v>
      </c>
      <c r="F133" s="257">
        <v>142.64286000000016</v>
      </c>
      <c r="G133" s="257">
        <v>1010.4627100000087</v>
      </c>
      <c r="H133" s="363">
        <f t="shared" si="9"/>
        <v>6198.5372899999911</v>
      </c>
      <c r="I133" s="364">
        <v>1192.8487800000109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3" t="s">
        <v>13</v>
      </c>
      <c r="D134" s="226">
        <v>139</v>
      </c>
      <c r="E134" s="226">
        <f>D134</f>
        <v>139</v>
      </c>
      <c r="F134" s="226"/>
      <c r="G134" s="226">
        <v>6.3810500000000028</v>
      </c>
      <c r="H134" s="378">
        <f t="shared" si="9"/>
        <v>132.61894999999998</v>
      </c>
      <c r="I134" s="379">
        <v>3.6800999999999999</v>
      </c>
      <c r="J134" s="118"/>
      <c r="K134" s="128"/>
      <c r="L134" s="156"/>
      <c r="M134" s="156"/>
    </row>
    <row r="135" spans="2:13" s="70" customFormat="1" ht="16.8" thickBot="1" x14ac:dyDescent="0.35">
      <c r="B135" s="9"/>
      <c r="C135" s="268" t="s">
        <v>65</v>
      </c>
      <c r="D135" s="296">
        <v>2000</v>
      </c>
      <c r="E135" s="296">
        <f>D135</f>
        <v>2000</v>
      </c>
      <c r="F135" s="296">
        <v>10.792250000000001</v>
      </c>
      <c r="G135" s="296">
        <v>2000</v>
      </c>
      <c r="H135" s="299">
        <f t="shared" si="9"/>
        <v>0</v>
      </c>
      <c r="I135" s="301">
        <v>39.844739999999938</v>
      </c>
      <c r="J135" s="118"/>
      <c r="K135" s="128"/>
      <c r="L135" s="156"/>
      <c r="M135" s="156"/>
    </row>
    <row r="136" spans="2:13" s="70" customFormat="1" ht="15" thickBot="1" x14ac:dyDescent="0.35">
      <c r="B136" s="9"/>
      <c r="C136" s="263" t="s">
        <v>42</v>
      </c>
      <c r="D136" s="226">
        <v>250</v>
      </c>
      <c r="E136" s="226">
        <f>D136</f>
        <v>250</v>
      </c>
      <c r="F136" s="226"/>
      <c r="G136" s="226">
        <v>11.622999999999999</v>
      </c>
      <c r="H136" s="230">
        <f t="shared" si="9"/>
        <v>238.37700000000001</v>
      </c>
      <c r="I136" s="231">
        <v>21.2</v>
      </c>
      <c r="J136" s="156"/>
      <c r="K136" s="128"/>
      <c r="L136" s="156"/>
      <c r="M136" s="156"/>
    </row>
    <row r="137" spans="2:13" s="70" customFormat="1" ht="15" thickBot="1" x14ac:dyDescent="0.35">
      <c r="B137" s="9"/>
      <c r="C137" s="219" t="s">
        <v>14</v>
      </c>
      <c r="D137" s="225"/>
      <c r="E137" s="225"/>
      <c r="F137" s="225">
        <v>32</v>
      </c>
      <c r="G137" s="225">
        <v>342</v>
      </c>
      <c r="H137" s="234">
        <f t="shared" si="9"/>
        <v>-342</v>
      </c>
      <c r="I137" s="297">
        <v>415</v>
      </c>
      <c r="J137" s="118"/>
      <c r="K137" s="128"/>
      <c r="L137" s="156"/>
      <c r="M137" s="156"/>
    </row>
    <row r="138" spans="2:13" s="3" customFormat="1" ht="16.2" thickBot="1" x14ac:dyDescent="0.35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3014.95334</v>
      </c>
      <c r="G138" s="186">
        <f>G119+G123+G124+G134+G135+G136+G137</f>
        <v>25172.991090000065</v>
      </c>
      <c r="H138" s="200">
        <f t="shared" si="9"/>
        <v>117567.00890999993</v>
      </c>
      <c r="I138" s="198">
        <f>I119+I122+I123+I124+I134+I135+I136+I137</f>
        <v>24486.642570000095</v>
      </c>
      <c r="J138" s="172"/>
      <c r="K138" s="128"/>
      <c r="L138" s="156"/>
      <c r="M138" s="156"/>
    </row>
    <row r="139" spans="2:13" s="3" customFormat="1" ht="14.25" customHeight="1" x14ac:dyDescent="0.3">
      <c r="B139" s="2"/>
      <c r="C139" s="366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">
      <c r="B141" s="117"/>
      <c r="C141" s="202" t="s">
        <v>132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2" thickBot="1" x14ac:dyDescent="0.35">
      <c r="B142" s="35"/>
      <c r="C142" s="134" t="s">
        <v>103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4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5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5">
      <c r="B148" s="119"/>
      <c r="C148" s="423" t="s">
        <v>2</v>
      </c>
      <c r="D148" s="42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">
      <c r="B149" s="119"/>
      <c r="C149" s="269" t="s">
        <v>55</v>
      </c>
      <c r="D149" s="270">
        <v>36219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">
      <c r="B150" s="119"/>
      <c r="C150" s="272" t="s">
        <v>67</v>
      </c>
      <c r="D150" s="273">
        <v>13055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5">
      <c r="B151" s="119"/>
      <c r="C151" s="274" t="s">
        <v>68</v>
      </c>
      <c r="D151" s="273">
        <v>6586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2" thickBot="1" x14ac:dyDescent="0.35">
      <c r="B152" s="119"/>
      <c r="C152" s="275" t="s">
        <v>31</v>
      </c>
      <c r="D152" s="276">
        <f>D149+D150+D151</f>
        <v>55860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">
      <c r="B153" s="119"/>
      <c r="C153" s="277" t="s">
        <v>123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">
      <c r="B154" s="119"/>
      <c r="C154" s="277" t="s">
        <v>124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5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47.4" thickBot="1" x14ac:dyDescent="0.35">
      <c r="B157" s="119"/>
      <c r="C157" s="106" t="s">
        <v>19</v>
      </c>
      <c r="D157" s="113" t="s">
        <v>20</v>
      </c>
      <c r="E157" s="69" t="str">
        <f>F19</f>
        <v>LANDET KVANTUM UKE 8</v>
      </c>
      <c r="F157" s="69" t="str">
        <f>G19</f>
        <v>LANDET KVANTUM T.O.M UKE 8</v>
      </c>
      <c r="G157" s="69" t="str">
        <f>I19</f>
        <v>RESTKVOTER</v>
      </c>
      <c r="H157" s="92" t="str">
        <f>J19</f>
        <v>LANDET KVANTUM T.O.M. UKE 8 2019</v>
      </c>
      <c r="I157" s="118"/>
      <c r="J157" s="118"/>
      <c r="K157" s="120"/>
      <c r="L157" s="118"/>
      <c r="M157" s="118"/>
    </row>
    <row r="158" spans="2:13" ht="15" customHeight="1" thickBot="1" x14ac:dyDescent="0.35">
      <c r="B158" s="119"/>
      <c r="C158" s="111" t="s">
        <v>5</v>
      </c>
      <c r="D158" s="183">
        <v>36085</v>
      </c>
      <c r="E158" s="183">
        <v>18.689</v>
      </c>
      <c r="F158" s="183">
        <v>696.19925000000001</v>
      </c>
      <c r="G158" s="183">
        <f>D158-F158</f>
        <v>35388.800750000002</v>
      </c>
      <c r="H158" s="220">
        <v>1671.0242700000003</v>
      </c>
      <c r="I158" s="118"/>
      <c r="J158" s="118"/>
      <c r="K158" s="120"/>
      <c r="L158" s="118"/>
      <c r="M158" s="118"/>
    </row>
    <row r="159" spans="2:13" ht="15" customHeight="1" thickBot="1" x14ac:dyDescent="0.35">
      <c r="B159" s="119"/>
      <c r="C159" s="114" t="s">
        <v>41</v>
      </c>
      <c r="D159" s="183">
        <v>100</v>
      </c>
      <c r="E159" s="183">
        <v>1.2E-2</v>
      </c>
      <c r="F159" s="183">
        <v>0.67554999999999998</v>
      </c>
      <c r="G159" s="183">
        <f>D159-F159</f>
        <v>99.324449999999999</v>
      </c>
      <c r="H159" s="220">
        <v>1.704</v>
      </c>
      <c r="I159" s="118"/>
      <c r="J159" s="118"/>
      <c r="K159" s="120"/>
      <c r="L159" s="118"/>
      <c r="M159" s="118"/>
    </row>
    <row r="160" spans="2:13" ht="15" customHeight="1" thickBot="1" x14ac:dyDescent="0.35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/>
      <c r="I160" s="118"/>
      <c r="J160" s="118"/>
      <c r="K160" s="120"/>
      <c r="L160" s="118"/>
      <c r="M160" s="118"/>
    </row>
    <row r="161" spans="1:13" ht="15" customHeight="1" thickBot="1" x14ac:dyDescent="0.35">
      <c r="A161" s="118"/>
      <c r="B161" s="119"/>
      <c r="C161" s="112" t="s">
        <v>52</v>
      </c>
      <c r="D161" s="185">
        <f>SUM(D158:D160)</f>
        <v>36219</v>
      </c>
      <c r="E161" s="185">
        <f>SUM(E158:E160)</f>
        <v>18.701000000000001</v>
      </c>
      <c r="F161" s="185">
        <f>SUM(F158:F160)</f>
        <v>696.87480000000005</v>
      </c>
      <c r="G161" s="185">
        <f>D161-F161</f>
        <v>35522.125200000002</v>
      </c>
      <c r="H161" s="207">
        <f>SUM(H158:H160)</f>
        <v>1672.7282700000003</v>
      </c>
      <c r="I161" s="118"/>
      <c r="J161" s="118"/>
      <c r="K161" s="120"/>
      <c r="L161" s="118"/>
      <c r="M161" s="118"/>
    </row>
    <row r="162" spans="1:13" ht="21" customHeight="1" thickBot="1" x14ac:dyDescent="0.35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4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3">
      <c r="B164" s="420" t="s">
        <v>1</v>
      </c>
      <c r="C164" s="421"/>
      <c r="D164" s="421"/>
      <c r="E164" s="421"/>
      <c r="F164" s="421"/>
      <c r="G164" s="421"/>
      <c r="H164" s="421"/>
      <c r="I164" s="421"/>
      <c r="J164" s="421"/>
      <c r="K164" s="422"/>
      <c r="L164" s="190"/>
      <c r="M164" s="190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5">
      <c r="B166" s="29"/>
      <c r="C166" s="423" t="s">
        <v>2</v>
      </c>
      <c r="D166" s="424"/>
      <c r="E166" s="423" t="s">
        <v>53</v>
      </c>
      <c r="F166" s="424"/>
      <c r="G166" s="423" t="s">
        <v>54</v>
      </c>
      <c r="H166" s="424"/>
      <c r="I166" s="83"/>
      <c r="J166" s="83"/>
      <c r="K166" s="30"/>
      <c r="L166" s="143"/>
      <c r="M166" s="143"/>
    </row>
    <row r="167" spans="1:13" ht="14.25" customHeight="1" x14ac:dyDescent="0.3">
      <c r="B167" s="49"/>
      <c r="C167" s="269" t="s">
        <v>55</v>
      </c>
      <c r="D167" s="279">
        <v>40823</v>
      </c>
      <c r="E167" s="280" t="s">
        <v>5</v>
      </c>
      <c r="F167" s="281">
        <v>27313</v>
      </c>
      <c r="G167" s="272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">
      <c r="B168" s="49"/>
      <c r="C168" s="272" t="s">
        <v>44</v>
      </c>
      <c r="D168" s="282">
        <v>38310</v>
      </c>
      <c r="E168" s="283" t="s">
        <v>45</v>
      </c>
      <c r="F168" s="284">
        <v>8000</v>
      </c>
      <c r="G168" s="272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5">
      <c r="B170" s="49"/>
      <c r="C170" s="272"/>
      <c r="D170" s="282"/>
      <c r="E170" s="283"/>
      <c r="F170" s="284"/>
      <c r="G170" s="272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5">
      <c r="B171" s="49"/>
      <c r="C171" s="52" t="s">
        <v>31</v>
      </c>
      <c r="D171" s="285">
        <f>SUM(D167:D170)</f>
        <v>79133</v>
      </c>
      <c r="E171" s="286" t="s">
        <v>57</v>
      </c>
      <c r="F171" s="285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">
      <c r="B172" s="49"/>
      <c r="C172" s="254" t="s">
        <v>92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">
      <c r="B173" s="49"/>
      <c r="C173" s="287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">
      <c r="B175" s="425" t="s">
        <v>8</v>
      </c>
      <c r="C175" s="426"/>
      <c r="D175" s="426"/>
      <c r="E175" s="426"/>
      <c r="F175" s="426"/>
      <c r="G175" s="426"/>
      <c r="H175" s="426"/>
      <c r="I175" s="426"/>
      <c r="J175" s="426"/>
      <c r="K175" s="427"/>
      <c r="L175" s="190"/>
      <c r="M175" s="190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.4" thickBot="1" x14ac:dyDescent="0.35">
      <c r="A177" s="3"/>
      <c r="B177" s="29"/>
      <c r="C177" s="106" t="s">
        <v>19</v>
      </c>
      <c r="D177" s="178" t="s">
        <v>70</v>
      </c>
      <c r="E177" s="178" t="s">
        <v>101</v>
      </c>
      <c r="F177" s="223" t="str">
        <f>F19</f>
        <v>LANDET KVANTUM UKE 8</v>
      </c>
      <c r="G177" s="69" t="str">
        <f>G19</f>
        <v>LANDET KVANTUM T.O.M UKE 8</v>
      </c>
      <c r="H177" s="69" t="str">
        <f>I19</f>
        <v>RESTKVOTER</v>
      </c>
      <c r="I177" s="92" t="str">
        <f>J19</f>
        <v>LANDET KVANTUM T.O.M. UKE 8 2019</v>
      </c>
      <c r="J177" s="143"/>
      <c r="K177" s="30"/>
      <c r="L177" s="143"/>
      <c r="M177" s="143"/>
    </row>
    <row r="178" spans="1:13" ht="14.1" customHeight="1" x14ac:dyDescent="0.3">
      <c r="B178" s="49"/>
      <c r="C178" s="107" t="s">
        <v>16</v>
      </c>
      <c r="D178" s="227">
        <f t="shared" ref="D178" si="10">D179+D180+D181+D182</f>
        <v>27212</v>
      </c>
      <c r="E178" s="227">
        <f t="shared" ref="E178:H178" si="11">E179+E180+E181+E182</f>
        <v>30289</v>
      </c>
      <c r="F178" s="227">
        <f>F179+F180+F181+F182</f>
        <v>241.12744999999998</v>
      </c>
      <c r="G178" s="227">
        <f t="shared" si="11"/>
        <v>494.44202000000013</v>
      </c>
      <c r="H178" s="305">
        <f t="shared" si="11"/>
        <v>29794.557979999998</v>
      </c>
      <c r="I178" s="310">
        <f>I179+I180+I181+I182</f>
        <v>2752.2845399999997</v>
      </c>
      <c r="J178" s="80"/>
      <c r="K178" s="57"/>
      <c r="L178" s="192"/>
      <c r="M178" s="192"/>
    </row>
    <row r="179" spans="1:13" ht="14.1" customHeight="1" x14ac:dyDescent="0.3">
      <c r="B179" s="49"/>
      <c r="C179" s="294" t="s">
        <v>72</v>
      </c>
      <c r="D179" s="288">
        <v>16288</v>
      </c>
      <c r="E179" s="288">
        <v>18521</v>
      </c>
      <c r="F179" s="288">
        <v>136.81235000000001</v>
      </c>
      <c r="G179" s="288">
        <v>159.76910000000001</v>
      </c>
      <c r="H179" s="303">
        <f t="shared" ref="H179:H184" si="12">E179-G179</f>
        <v>18361.230899999999</v>
      </c>
      <c r="I179" s="308">
        <v>2275.6385700000001</v>
      </c>
      <c r="J179" s="80"/>
      <c r="K179" s="57"/>
      <c r="L179" s="192"/>
      <c r="M179" s="192"/>
    </row>
    <row r="180" spans="1:13" ht="14.1" customHeight="1" x14ac:dyDescent="0.3">
      <c r="B180" s="49"/>
      <c r="C180" s="108" t="s">
        <v>11</v>
      </c>
      <c r="D180" s="288">
        <v>4239</v>
      </c>
      <c r="E180" s="288">
        <v>4820</v>
      </c>
      <c r="F180" s="288">
        <v>97.710299999999989</v>
      </c>
      <c r="G180" s="288">
        <v>97.710299999999989</v>
      </c>
      <c r="H180" s="303">
        <f t="shared" si="12"/>
        <v>4722.2897000000003</v>
      </c>
      <c r="I180" s="308">
        <v>101.2122</v>
      </c>
      <c r="J180" s="80"/>
      <c r="K180" s="57"/>
      <c r="L180" s="192"/>
      <c r="M180" s="192"/>
    </row>
    <row r="181" spans="1:13" ht="14.1" customHeight="1" x14ac:dyDescent="0.3">
      <c r="B181" s="49"/>
      <c r="C181" s="108" t="s">
        <v>47</v>
      </c>
      <c r="D181" s="288">
        <v>1561</v>
      </c>
      <c r="E181" s="288">
        <v>1617</v>
      </c>
      <c r="F181" s="288">
        <v>5.16</v>
      </c>
      <c r="G181" s="288">
        <v>213.59642000000017</v>
      </c>
      <c r="H181" s="303">
        <f t="shared" si="12"/>
        <v>1403.4035799999999</v>
      </c>
      <c r="I181" s="308">
        <v>337.17757000000006</v>
      </c>
      <c r="J181" s="80"/>
      <c r="K181" s="57"/>
      <c r="L181" s="192"/>
      <c r="M181" s="192"/>
    </row>
    <row r="182" spans="1:13" ht="14.1" customHeight="1" thickBot="1" x14ac:dyDescent="0.35">
      <c r="B182" s="49"/>
      <c r="C182" s="390" t="s">
        <v>106</v>
      </c>
      <c r="D182" s="391">
        <v>5124</v>
      </c>
      <c r="E182" s="391">
        <v>5331</v>
      </c>
      <c r="F182" s="391">
        <v>1.4447999999999999</v>
      </c>
      <c r="G182" s="391">
        <v>23.366200000000003</v>
      </c>
      <c r="H182" s="392">
        <f t="shared" si="12"/>
        <v>5307.6337999999996</v>
      </c>
      <c r="I182" s="393">
        <v>38.256199999999993</v>
      </c>
      <c r="J182" s="80"/>
      <c r="K182" s="57"/>
      <c r="L182" s="192"/>
      <c r="M182" s="192"/>
    </row>
    <row r="183" spans="1:13" ht="14.1" customHeight="1" thickBot="1" x14ac:dyDescent="0.35">
      <c r="B183" s="49"/>
      <c r="C183" s="111" t="s">
        <v>38</v>
      </c>
      <c r="D183" s="289">
        <v>5500</v>
      </c>
      <c r="E183" s="289">
        <v>5500</v>
      </c>
      <c r="F183" s="289"/>
      <c r="G183" s="289">
        <v>1.1830000000000001</v>
      </c>
      <c r="H183" s="307">
        <f t="shared" si="12"/>
        <v>5498.817</v>
      </c>
      <c r="I183" s="416">
        <v>23.3093</v>
      </c>
      <c r="J183" s="80"/>
      <c r="K183" s="57"/>
      <c r="L183" s="192"/>
      <c r="M183" s="192"/>
    </row>
    <row r="184" spans="1:13" ht="14.1" customHeight="1" x14ac:dyDescent="0.3">
      <c r="B184" s="49"/>
      <c r="C184" s="107" t="s">
        <v>17</v>
      </c>
      <c r="D184" s="227">
        <v>8000</v>
      </c>
      <c r="E184" s="227">
        <v>8000</v>
      </c>
      <c r="F184" s="227">
        <f>F185+F186</f>
        <v>12.192349999999999</v>
      </c>
      <c r="G184" s="227">
        <f>G185+G186</f>
        <v>1013.4311599999999</v>
      </c>
      <c r="H184" s="305">
        <f t="shared" si="12"/>
        <v>6986.5688399999999</v>
      </c>
      <c r="I184" s="310">
        <f>I185+I186</f>
        <v>755.80312000000038</v>
      </c>
      <c r="J184" s="80"/>
      <c r="K184" s="57"/>
      <c r="L184" s="192"/>
      <c r="M184" s="192"/>
    </row>
    <row r="185" spans="1:13" ht="14.1" customHeight="1" x14ac:dyDescent="0.3">
      <c r="B185" s="49"/>
      <c r="C185" s="108" t="s">
        <v>29</v>
      </c>
      <c r="D185" s="288"/>
      <c r="E185" s="288"/>
      <c r="F185" s="288"/>
      <c r="G185" s="288">
        <v>241.95987</v>
      </c>
      <c r="H185" s="303"/>
      <c r="I185" s="308">
        <v>156.66564000000002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10" t="s">
        <v>48</v>
      </c>
      <c r="D186" s="229"/>
      <c r="E186" s="229"/>
      <c r="F186" s="229">
        <v>12.192349999999999</v>
      </c>
      <c r="G186" s="229">
        <v>771.47128999999984</v>
      </c>
      <c r="H186" s="306"/>
      <c r="I186" s="311">
        <v>599.13748000000032</v>
      </c>
      <c r="J186" s="83"/>
      <c r="K186" s="57"/>
      <c r="L186" s="192"/>
      <c r="M186" s="192"/>
    </row>
    <row r="187" spans="1:13" ht="14.1" customHeight="1" thickBot="1" x14ac:dyDescent="0.35">
      <c r="B187" s="49"/>
      <c r="C187" s="111" t="s">
        <v>13</v>
      </c>
      <c r="D187" s="289">
        <v>10</v>
      </c>
      <c r="E187" s="289">
        <v>10</v>
      </c>
      <c r="F187" s="289"/>
      <c r="G187" s="289">
        <v>0.29550000000000004</v>
      </c>
      <c r="H187" s="307">
        <f>E187-G187</f>
        <v>9.7044999999999995</v>
      </c>
      <c r="I187" s="312">
        <v>0.24315000000000001</v>
      </c>
      <c r="J187" s="80"/>
      <c r="K187" s="57"/>
      <c r="L187" s="192"/>
      <c r="M187" s="192"/>
    </row>
    <row r="188" spans="1:13" ht="14.1" customHeight="1" thickBot="1" x14ac:dyDescent="0.35">
      <c r="B188" s="49"/>
      <c r="C188" s="109" t="s">
        <v>49</v>
      </c>
      <c r="D188" s="228"/>
      <c r="E188" s="228"/>
      <c r="F188" s="228">
        <v>0.73515000000000008</v>
      </c>
      <c r="G188" s="228">
        <v>11.423449999999997</v>
      </c>
      <c r="H188" s="304">
        <f>E188-G188</f>
        <v>-11.423449999999997</v>
      </c>
      <c r="I188" s="309">
        <v>12.375340000000003</v>
      </c>
      <c r="J188" s="80"/>
      <c r="K188" s="57"/>
      <c r="L188" s="192"/>
      <c r="M188" s="192"/>
    </row>
    <row r="189" spans="1:13" ht="16.2" thickBot="1" x14ac:dyDescent="0.35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254.05494999999999</v>
      </c>
      <c r="G189" s="186">
        <f>G178+G183+G184+G187+G188</f>
        <v>1520.77513</v>
      </c>
      <c r="H189" s="200">
        <f>H178+H183+H184+H187+H188</f>
        <v>42278.224869999998</v>
      </c>
      <c r="I189" s="198">
        <f>I178+I183+I184+I187+I188</f>
        <v>3544.0154499999999</v>
      </c>
      <c r="J189" s="177"/>
      <c r="K189" s="57"/>
      <c r="L189" s="192"/>
      <c r="M189" s="192"/>
    </row>
    <row r="190" spans="1:13" ht="14.1" customHeight="1" x14ac:dyDescent="0.3">
      <c r="A190" s="3"/>
      <c r="B190" s="29"/>
      <c r="C190" s="366" t="s">
        <v>73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4.1" customHeight="1" x14ac:dyDescent="0.3">
      <c r="A191" s="3"/>
      <c r="B191" s="142"/>
      <c r="C191" s="287" t="s">
        <v>105</v>
      </c>
      <c r="D191" s="66"/>
      <c r="E191" s="66"/>
      <c r="F191" s="66"/>
      <c r="G191" s="66"/>
      <c r="H191" s="365"/>
      <c r="I191" s="365"/>
      <c r="J191" s="143"/>
      <c r="K191" s="144"/>
      <c r="L191" s="143"/>
      <c r="M191" s="143"/>
    </row>
    <row r="192" spans="1:13" ht="15" thickBot="1" x14ac:dyDescent="0.35">
      <c r="B192" s="58"/>
      <c r="C192" s="415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3"/>
    <row r="194" spans="1:13" s="40" customFormat="1" ht="17.100000000000001" customHeight="1" thickBot="1" x14ac:dyDescent="0.35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3">
      <c r="B195" s="420" t="s">
        <v>1</v>
      </c>
      <c r="C195" s="421"/>
      <c r="D195" s="421"/>
      <c r="E195" s="421"/>
      <c r="F195" s="421"/>
      <c r="G195" s="421"/>
      <c r="H195" s="421"/>
      <c r="I195" s="421"/>
      <c r="J195" s="421"/>
      <c r="K195" s="422"/>
      <c r="L195" s="190"/>
      <c r="M195" s="190"/>
    </row>
    <row r="196" spans="1:13" ht="6" customHeight="1" thickBot="1" x14ac:dyDescent="0.35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5">
      <c r="B197" s="72"/>
      <c r="C197" s="423" t="s">
        <v>2</v>
      </c>
      <c r="D197" s="424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">
      <c r="B198" s="74"/>
      <c r="C198" s="269" t="s">
        <v>71</v>
      </c>
      <c r="D198" s="270">
        <v>2120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3">
      <c r="B199" s="74"/>
      <c r="C199" s="272" t="s">
        <v>44</v>
      </c>
      <c r="D199" s="273">
        <v>12216</v>
      </c>
      <c r="E199" s="290"/>
      <c r="F199" s="239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5">
      <c r="B200" s="74"/>
      <c r="C200" s="274" t="s">
        <v>28</v>
      </c>
      <c r="D200" s="273">
        <v>382</v>
      </c>
      <c r="E200" s="290"/>
      <c r="F200" s="239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5">
      <c r="B201" s="74"/>
      <c r="C201" s="275" t="s">
        <v>31</v>
      </c>
      <c r="D201" s="276">
        <f>SUM(D198:D200)</f>
        <v>14718</v>
      </c>
      <c r="E201" s="290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">
      <c r="B202" s="82"/>
      <c r="C202" s="291" t="s">
        <v>96</v>
      </c>
      <c r="D202" s="283"/>
      <c r="E202" s="283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">
      <c r="B203" s="82"/>
      <c r="C203" s="287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5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3">
      <c r="B205" s="425" t="s">
        <v>8</v>
      </c>
      <c r="C205" s="426"/>
      <c r="D205" s="426"/>
      <c r="E205" s="426"/>
      <c r="F205" s="426"/>
      <c r="G205" s="426"/>
      <c r="H205" s="426"/>
      <c r="I205" s="426"/>
      <c r="J205" s="426"/>
      <c r="K205" s="427"/>
      <c r="L205" s="190"/>
      <c r="M205" s="190"/>
    </row>
    <row r="206" spans="1:13" ht="6" customHeight="1" thickBot="1" x14ac:dyDescent="0.35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5">
      <c r="B207" s="82"/>
      <c r="C207" s="106" t="s">
        <v>19</v>
      </c>
      <c r="D207" s="113" t="s">
        <v>20</v>
      </c>
      <c r="E207" s="69" t="str">
        <f>F19</f>
        <v>LANDET KVANTUM UKE 8</v>
      </c>
      <c r="F207" s="69" t="str">
        <f>G19</f>
        <v>LANDET KVANTUM T.O.M UKE 8</v>
      </c>
      <c r="G207" s="69" t="str">
        <f>I19</f>
        <v>RESTKVOTER</v>
      </c>
      <c r="H207" s="92" t="str">
        <f>J19</f>
        <v>LANDET KVANTUM T.O.M. UKE 8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5">
      <c r="B208" s="94"/>
      <c r="C208" s="111" t="s">
        <v>51</v>
      </c>
      <c r="D208" s="183">
        <f>D198-D209-D210</f>
        <v>700</v>
      </c>
      <c r="E208" s="183">
        <v>0.72187999999999997</v>
      </c>
      <c r="F208" s="183">
        <v>22.620659999999976</v>
      </c>
      <c r="G208" s="183">
        <f>D208-F208</f>
        <v>677.37934000000007</v>
      </c>
      <c r="H208" s="220">
        <v>92.074209999999979</v>
      </c>
      <c r="I208" s="95"/>
      <c r="J208" s="162"/>
      <c r="K208" s="96"/>
      <c r="L208" s="100"/>
      <c r="M208" s="100"/>
    </row>
    <row r="209" spans="2:13" ht="14.1" customHeight="1" thickBot="1" x14ac:dyDescent="0.35">
      <c r="B209" s="82"/>
      <c r="C209" s="114" t="s">
        <v>45</v>
      </c>
      <c r="D209" s="183">
        <v>1370</v>
      </c>
      <c r="E209" s="183">
        <v>2.3309100000000003</v>
      </c>
      <c r="F209" s="183">
        <v>304.35810000000009</v>
      </c>
      <c r="G209" s="183">
        <f t="shared" ref="G209:G211" si="13">D209-F209</f>
        <v>1065.6418999999999</v>
      </c>
      <c r="H209" s="220">
        <v>675.62588999999946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5">
      <c r="B210" s="94"/>
      <c r="C210" s="109" t="s">
        <v>36</v>
      </c>
      <c r="D210" s="184">
        <v>50</v>
      </c>
      <c r="E210" s="184"/>
      <c r="F210" s="184">
        <v>0.47989999999999999</v>
      </c>
      <c r="G210" s="183">
        <f t="shared" si="13"/>
        <v>49.520099999999999</v>
      </c>
      <c r="H210" s="221">
        <v>1.55908</v>
      </c>
      <c r="I210" s="95"/>
      <c r="J210" s="162"/>
      <c r="K210" s="96"/>
      <c r="L210" s="100"/>
      <c r="M210" s="100"/>
    </row>
    <row r="211" spans="2:13" s="97" customFormat="1" ht="14.1" customHeight="1" thickBot="1" x14ac:dyDescent="0.35">
      <c r="B211" s="89"/>
      <c r="C211" s="109" t="s">
        <v>56</v>
      </c>
      <c r="D211" s="184"/>
      <c r="E211" s="184"/>
      <c r="F211" s="184">
        <v>0.106</v>
      </c>
      <c r="G211" s="183">
        <f t="shared" si="13"/>
        <v>-0.106</v>
      </c>
      <c r="H211" s="221">
        <v>6.7989999999999995E-2</v>
      </c>
      <c r="I211" s="90"/>
      <c r="J211" s="90"/>
      <c r="K211" s="91"/>
      <c r="L211" s="193"/>
      <c r="M211" s="193"/>
    </row>
    <row r="212" spans="2:13" ht="16.2" thickBot="1" x14ac:dyDescent="0.35">
      <c r="B212" s="82"/>
      <c r="C212" s="112" t="s">
        <v>52</v>
      </c>
      <c r="D212" s="185">
        <f>D198</f>
        <v>2120</v>
      </c>
      <c r="E212" s="185">
        <f>SUM(E208:E211)</f>
        <v>3.0527900000000003</v>
      </c>
      <c r="F212" s="185">
        <f>SUM(F208:F211)</f>
        <v>327.56466000000006</v>
      </c>
      <c r="G212" s="185">
        <f>D212-F212</f>
        <v>1792.43534</v>
      </c>
      <c r="H212" s="207">
        <f>H208+H209+H210+H211</f>
        <v>769.32716999999946</v>
      </c>
      <c r="I212" s="80"/>
      <c r="J212" s="80"/>
      <c r="K212" s="71"/>
      <c r="L212" s="118"/>
      <c r="M212" s="118"/>
    </row>
    <row r="213" spans="2:13" s="70" customFormat="1" ht="9" customHeight="1" x14ac:dyDescent="0.3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5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3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3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3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5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3">
      <c r="B223" s="420" t="s">
        <v>1</v>
      </c>
      <c r="C223" s="421"/>
      <c r="D223" s="421"/>
      <c r="E223" s="421"/>
      <c r="F223" s="421"/>
      <c r="G223" s="421"/>
      <c r="H223" s="421"/>
      <c r="I223" s="421"/>
      <c r="J223" s="421"/>
      <c r="K223" s="422"/>
      <c r="L223" s="190"/>
      <c r="M223" s="190"/>
    </row>
    <row r="224" spans="2:13" ht="6" customHeight="1" thickBot="1" x14ac:dyDescent="0.35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5">
      <c r="B225" s="142"/>
      <c r="C225" s="423" t="s">
        <v>93</v>
      </c>
      <c r="D225" s="424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">
      <c r="B226" s="145"/>
      <c r="C226" s="269" t="s">
        <v>71</v>
      </c>
      <c r="D226" s="270">
        <v>3640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">
      <c r="B227" s="145"/>
      <c r="C227" s="272" t="s">
        <v>44</v>
      </c>
      <c r="D227" s="273">
        <v>2566</v>
      </c>
      <c r="E227" s="290"/>
      <c r="F227" s="239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5">
      <c r="B228" s="145"/>
      <c r="C228" s="272" t="s">
        <v>28</v>
      </c>
      <c r="D228" s="273">
        <v>123</v>
      </c>
      <c r="E228" s="290"/>
      <c r="F228" s="239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5">
      <c r="B229" s="145"/>
      <c r="C229" s="275" t="s">
        <v>31</v>
      </c>
      <c r="D229" s="276">
        <v>4608</v>
      </c>
      <c r="E229" s="290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3">
      <c r="B230" s="82"/>
      <c r="C230" s="291" t="s">
        <v>109</v>
      </c>
      <c r="D230" s="283"/>
      <c r="E230" s="283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5">
      <c r="B231" s="82"/>
      <c r="C231" s="414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3">
      <c r="B232" s="425" t="s">
        <v>8</v>
      </c>
      <c r="C232" s="426"/>
      <c r="D232" s="426"/>
      <c r="E232" s="426"/>
      <c r="F232" s="426"/>
      <c r="G232" s="426"/>
      <c r="H232" s="426"/>
      <c r="I232" s="426"/>
      <c r="J232" s="426"/>
      <c r="K232" s="427"/>
      <c r="L232" s="190"/>
      <c r="M232" s="190"/>
    </row>
    <row r="233" spans="2:13" ht="6" customHeight="1" thickBot="1" x14ac:dyDescent="0.35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5">
      <c r="B234" s="82"/>
      <c r="C234" s="403" t="s">
        <v>87</v>
      </c>
      <c r="D234" s="404" t="s">
        <v>88</v>
      </c>
      <c r="E234" s="405" t="str">
        <f>E207</f>
        <v>LANDET KVANTUM UKE 8</v>
      </c>
      <c r="F234" s="405" t="str">
        <f>F207</f>
        <v>LANDET KVANTUM T.O.M UKE 8</v>
      </c>
      <c r="G234" s="405" t="s">
        <v>62</v>
      </c>
      <c r="H234" s="406" t="str">
        <f>H207</f>
        <v>LANDET KVANTUM T.O.M. UKE 8 2019</v>
      </c>
      <c r="J234" s="80"/>
      <c r="K234" s="120"/>
      <c r="L234" s="118"/>
      <c r="M234" s="118"/>
    </row>
    <row r="235" spans="2:13" s="97" customFormat="1" ht="14.1" customHeight="1" thickBot="1" x14ac:dyDescent="0.35">
      <c r="B235" s="161"/>
      <c r="C235" s="111" t="s">
        <v>89</v>
      </c>
      <c r="D235" s="417">
        <v>2427</v>
      </c>
      <c r="E235" s="407">
        <f>SUM(E236:E237)</f>
        <v>58.954000000000015</v>
      </c>
      <c r="F235" s="407">
        <f>SUM(F236:F237)</f>
        <v>904.65183000000002</v>
      </c>
      <c r="G235" s="417">
        <f>D235-F235</f>
        <v>1522.34817</v>
      </c>
      <c r="H235" s="407">
        <f>SUM(H236:H237)</f>
        <v>764.19364999999971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408" t="s">
        <v>78</v>
      </c>
      <c r="D236" s="418"/>
      <c r="E236" s="409">
        <v>51.237500000000011</v>
      </c>
      <c r="F236" s="409">
        <v>791.38909000000001</v>
      </c>
      <c r="G236" s="418"/>
      <c r="H236" s="409">
        <v>635.67254999999955</v>
      </c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408" t="s">
        <v>79</v>
      </c>
      <c r="D237" s="419"/>
      <c r="E237" s="410">
        <v>7.7165000000000008</v>
      </c>
      <c r="F237" s="410">
        <v>113.26274000000004</v>
      </c>
      <c r="G237" s="419"/>
      <c r="H237" s="410">
        <v>128.52110000000016</v>
      </c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90</v>
      </c>
      <c r="D238" s="417">
        <v>1213</v>
      </c>
      <c r="E238" s="407">
        <f>SUM(E239:E240)</f>
        <v>0</v>
      </c>
      <c r="F238" s="407">
        <f>SUM(F239:F240)</f>
        <v>0</v>
      </c>
      <c r="G238" s="417">
        <f>D238-F238</f>
        <v>1213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408" t="s">
        <v>78</v>
      </c>
      <c r="D239" s="418"/>
      <c r="E239" s="409"/>
      <c r="F239" s="409"/>
      <c r="G239" s="418"/>
      <c r="H239" s="409"/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408" t="s">
        <v>79</v>
      </c>
      <c r="D240" s="419"/>
      <c r="E240" s="410"/>
      <c r="F240" s="410"/>
      <c r="G240" s="419"/>
      <c r="H240" s="410"/>
      <c r="J240" s="162"/>
      <c r="K240" s="96"/>
      <c r="L240" s="100"/>
      <c r="M240" s="100"/>
    </row>
    <row r="241" spans="2:13" s="97" customFormat="1" ht="14.1" customHeight="1" thickBot="1" x14ac:dyDescent="0.35">
      <c r="B241" s="161"/>
      <c r="C241" s="111" t="s">
        <v>91</v>
      </c>
      <c r="D241" s="417">
        <v>0</v>
      </c>
      <c r="E241" s="407">
        <f>SUM(E242:E243)</f>
        <v>0</v>
      </c>
      <c r="F241" s="407">
        <f>SUM(F242:F243)</f>
        <v>0</v>
      </c>
      <c r="G241" s="417">
        <f>D241-F241</f>
        <v>0</v>
      </c>
      <c r="H241" s="407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5">
      <c r="B242" s="161"/>
      <c r="C242" s="408" t="s">
        <v>78</v>
      </c>
      <c r="D242" s="418"/>
      <c r="E242" s="409"/>
      <c r="F242" s="409"/>
      <c r="G242" s="418"/>
      <c r="H242" s="409"/>
      <c r="J242" s="162"/>
      <c r="K242" s="96"/>
      <c r="L242" s="100"/>
      <c r="M242" s="100"/>
    </row>
    <row r="243" spans="2:13" s="97" customFormat="1" ht="14.1" customHeight="1" thickBot="1" x14ac:dyDescent="0.35">
      <c r="B243" s="161"/>
      <c r="C243" s="408" t="s">
        <v>79</v>
      </c>
      <c r="D243" s="419"/>
      <c r="E243" s="410"/>
      <c r="F243" s="410"/>
      <c r="G243" s="419"/>
      <c r="H243" s="410"/>
      <c r="J243" s="162"/>
      <c r="K243" s="96"/>
      <c r="L243" s="100"/>
      <c r="M243" s="100"/>
    </row>
    <row r="244" spans="2:13" s="97" customFormat="1" ht="14.1" customHeight="1" thickBot="1" x14ac:dyDescent="0.35">
      <c r="B244" s="89"/>
      <c r="C244" s="109" t="s">
        <v>56</v>
      </c>
      <c r="D244" s="411"/>
      <c r="E244" s="221"/>
      <c r="F244" s="221"/>
      <c r="G244" s="412"/>
      <c r="H244" s="221"/>
      <c r="J244" s="90"/>
      <c r="K244" s="91"/>
      <c r="L244" s="193"/>
      <c r="M244" s="193"/>
    </row>
    <row r="245" spans="2:13" ht="16.2" thickBot="1" x14ac:dyDescent="0.35">
      <c r="B245" s="82"/>
      <c r="C245" s="112" t="s">
        <v>52</v>
      </c>
      <c r="D245" s="413">
        <f>SUM(D235:D244)</f>
        <v>3640</v>
      </c>
      <c r="E245" s="185">
        <f>E235+E238+E241+E244</f>
        <v>58.954000000000015</v>
      </c>
      <c r="F245" s="185">
        <f>F235+F238+F241+F244</f>
        <v>904.65183000000002</v>
      </c>
      <c r="G245" s="413">
        <f>SUM(G235:G244)</f>
        <v>2735.3481700000002</v>
      </c>
      <c r="H245" s="185">
        <f>H235+H238+H241+H244</f>
        <v>764.19364999999971</v>
      </c>
      <c r="J245" s="80"/>
      <c r="K245" s="120"/>
      <c r="L245" s="118"/>
      <c r="M245" s="118"/>
    </row>
    <row r="246" spans="2:13" s="70" customFormat="1" ht="9" customHeight="1" x14ac:dyDescent="0.3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5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8
&amp;"-,Normal"&amp;11(iht. motatte landings- og sluttsedler fra fiskesalgslagene; alle tallstørrelser i hele tonn)&amp;R25.02.2020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UKE_8_2020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2020-01-28T14:51:08Z</cp:lastPrinted>
  <dcterms:created xsi:type="dcterms:W3CDTF">2011-07-06T12:13:20Z</dcterms:created>
  <dcterms:modified xsi:type="dcterms:W3CDTF">2020-02-25T11:33:12Z</dcterms:modified>
</cp:coreProperties>
</file>