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4820" tabRatio="413"/>
  </bookViews>
  <sheets>
    <sheet name="UKE_46_2017" sheetId="1" r:id="rId1"/>
  </sheets>
  <definedNames>
    <definedName name="Z_14D440E4_F18A_4F78_9989_38C1B133222D_.wvu.Cols" localSheetId="0" hidden="1">UKE_46_2017!#REF!</definedName>
    <definedName name="Z_14D440E4_F18A_4F78_9989_38C1B133222D_.wvu.PrintArea" localSheetId="0" hidden="1">UKE_46_2017!$B$1:$M$214</definedName>
    <definedName name="Z_14D440E4_F18A_4F78_9989_38C1B133222D_.wvu.Rows" localSheetId="0" hidden="1">UKE_46_2017!$326:$1048576,UKE_46_2017!$215:$325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G34" i="1"/>
  <c r="G33" i="1"/>
  <c r="F132" i="1" l="1"/>
  <c r="F25" i="1" l="1"/>
  <c r="F125" i="1" l="1"/>
  <c r="F124" i="1" s="1"/>
  <c r="J32" i="1" l="1"/>
  <c r="G30" i="1" l="1"/>
  <c r="I30" i="1" s="1"/>
  <c r="I34" i="1"/>
  <c r="H60" i="1" l="1"/>
  <c r="F178" i="1" l="1"/>
  <c r="G178" i="1"/>
  <c r="I132" i="1" l="1"/>
  <c r="I119" i="1"/>
  <c r="I125" i="1"/>
  <c r="I124" i="1" s="1"/>
  <c r="H40" i="1"/>
  <c r="G32" i="1"/>
  <c r="I138" i="1" l="1"/>
  <c r="I178" i="1"/>
  <c r="H66" i="1"/>
  <c r="I26" i="1"/>
  <c r="F32" i="1"/>
  <c r="F24" i="1" s="1"/>
  <c r="I33" i="1" l="1"/>
  <c r="I29" i="1"/>
  <c r="I28" i="1"/>
  <c r="I27" i="1"/>
  <c r="H127" i="1" l="1"/>
  <c r="H98" i="1"/>
  <c r="H137" i="1" l="1"/>
  <c r="H136" i="1"/>
  <c r="H134" i="1"/>
  <c r="H133" i="1"/>
  <c r="H131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0" i="1"/>
  <c r="H130" i="1" s="1"/>
  <c r="E32" i="1"/>
  <c r="E24" i="1" s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4" i="1"/>
  <c r="I189" i="1" s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E125" i="1"/>
  <c r="E124" i="1" s="1"/>
  <c r="D125" i="1"/>
  <c r="D124" i="1" s="1"/>
  <c r="G119" i="1"/>
  <c r="H119" i="1" s="1"/>
  <c r="F119" i="1"/>
  <c r="F138" i="1" s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E138" i="1" l="1"/>
  <c r="G124" i="1"/>
  <c r="H124" i="1" s="1"/>
  <c r="H125" i="1"/>
  <c r="G161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J21" i="1"/>
  <c r="G21" i="1"/>
  <c r="F21" i="1"/>
  <c r="D21" i="1"/>
  <c r="H14" i="1"/>
  <c r="F14" i="1"/>
  <c r="D14" i="1"/>
  <c r="F40" i="1" l="1"/>
  <c r="I99" i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<sst xmlns="http://schemas.openxmlformats.org/spreadsheetml/2006/main" count="227" uniqueCount="117">
  <si>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</si>
  <si>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</si>
  <si>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</si>
  <si>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</si>
  <si>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</si>
  <si>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</si>
  <si>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</si>
  <si>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</si>
  <si>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</si>
  <si>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</si>
  <si>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</si>
  <si>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</si>
  <si>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</si>
  <si>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</si>
  <si>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</si>
  <si>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</si>
  <si>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</si>
  <si>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</si>
  <si>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</si>
  <si>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</si>
  <si>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</si>
  <si>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</si>
  <si>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</si>
  <si>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</si>
  <si>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</si>
  <si>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</si>
  <si>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</si>
  <si>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</si>
  <si>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</si>
  <si>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</si>
  <si>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</si>
  <si>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</si>
  <si>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</si>
  <si>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</si>
  <si>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</si>
  <si>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</si>
  <si>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</si>
  <si>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</si>
  <si>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</si>
  <si>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</si>
  <si>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</si>
  <si>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</si>
  <si>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</si>
  <si>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</si>
  <si>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</si>
  <si>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</si>
  <si>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</si>
  <si>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</si>
  <si>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</si>
  <si>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</si>
  <si>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</si>
  <si>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</si>
  <si>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</si>
  <si>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</si>
  <si>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</si>
  <si>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</si>
  <si>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</si>
  <si>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</si>
  <si>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</si>
  <si>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</si>
  <si>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</si>
  <si>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</si>
  <si>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</si>
  <si>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</si>
  <si>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</si>
  <si>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</si>
  <si>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</si>
  <si>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</si>
  <si>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</si>
  <si>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</si>
  <si>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</si>
  <si>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</si>
  <si>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</si>
  <si>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</si>
  <si>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</si>
  <si>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</si>
  <si>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</si>
  <si>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</si>
  <si>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</si>
  <si>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</si>
  <si>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</si>
  <si>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</si>
  <si>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</si>
  <si>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</si>
  <si>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</si>
  <si>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</si>
  <si>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</si>
  <si>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</si>
  <si>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</si>
  <si>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</si>
  <si>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</si>
  <si>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</si>
  <si>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</si>
  <si>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</si>
  <si>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</si>
  <si>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</si>
  <si>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</si>
  <si>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</si>
  <si>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</si>
  <si>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</si>
  <si>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</si>
  <si>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</si>
  <si>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</si>
  <si>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</si>
  <si>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</si>
  <si>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</si>
  <si>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</si>
  <si>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 xml:space="preserve">2 </t>
    </r>
    <r>
      <rPr>
        <sz val="9"/>
        <color theme="1"/>
        <rFont val="Calibri"/>
        <family val="2"/>
      </rPr>
      <t>Registrert rekreasjonsfiske utgjør 49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</si>
  <si>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</si>
  <si>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</si>
  <si>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</si>
  <si>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</si>
  <si>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LANDET KVANTUM UKE 46</t>
  </si>
  <si>
    <t>LANDET KVANTUM T.O.M UKE 46</t>
  </si>
  <si>
    <t>LANDET KVANTUM T.O.M. UKE 46 2016</t>
  </si>
  <si>
    <r>
      <t xml:space="preserve">3 </t>
    </r>
    <r>
      <rPr>
        <sz val="9"/>
        <color theme="1"/>
        <rFont val="Calibri"/>
        <family val="2"/>
      </rPr>
      <t>Registrert rekreasjonsfiske utgjør 1 083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</si>
  <si>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437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</si>
</sst>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4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7" fillId="0" borderId="0" xfId="0" applyFont="1" applyFill="1" applyAlignment="1">
      <alignment vertical="center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Normal="115" workbookViewId="0">
      <selection activeCell="F5" sqref="F5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5" t="s">
        <v>88</v>
      </c>
      <c r="C2" s="416"/>
      <c r="D2" s="416"/>
      <c r="E2" s="416"/>
      <c r="F2" s="416"/>
      <c r="G2" s="416"/>
      <c r="H2" s="416"/>
      <c r="I2" s="416"/>
      <c r="J2" s="416"/>
      <c r="K2" s="417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8"/>
      <c r="C7" s="419"/>
      <c r="D7" s="419"/>
      <c r="E7" s="419"/>
      <c r="F7" s="419"/>
      <c r="G7" s="419"/>
      <c r="H7" s="419"/>
      <c r="I7" s="419"/>
      <c r="J7" s="419"/>
      <c r="K7" s="420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1" t="s">
        <v>2</v>
      </c>
      <c r="D9" s="422"/>
      <c r="E9" s="421" t="s">
        <v>20</v>
      </c>
      <c r="F9" s="422"/>
      <c r="G9" s="421" t="s">
        <v>21</v>
      </c>
      <c r="H9" s="422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25">
      <c r="B18" s="423" t="s">
        <v>8</v>
      </c>
      <c r="C18" s="424"/>
      <c r="D18" s="424"/>
      <c r="E18" s="424"/>
      <c r="F18" s="424"/>
      <c r="G18" s="424"/>
      <c r="H18" s="424"/>
      <c r="I18" s="424"/>
      <c r="J18" s="424"/>
      <c r="K18" s="425"/>
      <c r="L18" s="208"/>
      <c r="M18" s="208"/>
    </row>
    <row r="19" spans="1:13" ht="12" customHeight="1" thickBot="1" x14ac:dyDescent="0.3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112</v>
      </c>
      <c r="G20" s="337" t="s">
        <v>113</v>
      </c>
      <c r="H20" s="337" t="s">
        <v>84</v>
      </c>
      <c r="I20" s="337" t="s">
        <v>72</v>
      </c>
      <c r="J20" s="338" t="s">
        <v>114</v>
      </c>
      <c r="K20" s="117"/>
      <c r="L20" s="4"/>
      <c r="M20" s="4"/>
    </row>
    <row r="21" spans="1:13" ht="14.1" customHeight="1" x14ac:dyDescent="0.25">
      <c r="B21" s="120"/>
      <c r="C21" s="265" t="s">
        <v>16</v>
      </c>
      <c r="D21" s="321">
        <f>D23+D22</f>
        <v>129790</v>
      </c>
      <c r="E21" s="339">
        <f>E22+E23</f>
        <v>131198</v>
      </c>
      <c r="F21" s="339">
        <f>F23+F22</f>
        <v>2825.7224999999999</v>
      </c>
      <c r="G21" s="339">
        <f>G22+G23</f>
        <v>104234.91369999999</v>
      </c>
      <c r="H21" s="339"/>
      <c r="I21" s="339">
        <f>I23+I22</f>
        <v>26963.086300000003</v>
      </c>
      <c r="J21" s="340">
        <f>J23+J22</f>
        <v>109253.27160000001</v>
      </c>
      <c r="K21" s="129"/>
      <c r="L21" s="158"/>
      <c r="M21" s="158"/>
    </row>
    <row r="22" spans="1:13" ht="14.1" customHeight="1" x14ac:dyDescent="0.25">
      <c r="B22" s="120"/>
      <c r="C22" s="266" t="s">
        <v>12</v>
      </c>
      <c r="D22" s="322">
        <v>129040</v>
      </c>
      <c r="E22" s="341">
        <v>130448</v>
      </c>
      <c r="F22" s="341">
        <v>2797.8105</v>
      </c>
      <c r="G22" s="341">
        <v>103622.3881</v>
      </c>
      <c r="H22" s="341"/>
      <c r="I22" s="341">
        <f>E22-G22</f>
        <v>26825.611900000004</v>
      </c>
      <c r="J22" s="342">
        <v>108212.8542</v>
      </c>
      <c r="K22" s="129"/>
      <c r="L22" s="158"/>
      <c r="M22" s="158"/>
    </row>
    <row r="23" spans="1:13" ht="14.1" customHeight="1" thickBot="1" x14ac:dyDescent="0.3">
      <c r="B23" s="120"/>
      <c r="C23" s="267" t="s">
        <v>11</v>
      </c>
      <c r="D23" s="335">
        <v>750</v>
      </c>
      <c r="E23" s="343">
        <v>750</v>
      </c>
      <c r="F23" s="343">
        <v>27.911999999999999</v>
      </c>
      <c r="G23" s="343">
        <v>612.52560000000005</v>
      </c>
      <c r="H23" s="343"/>
      <c r="I23" s="341">
        <f>E23-G23</f>
        <v>137.47439999999995</v>
      </c>
      <c r="J23" s="342">
        <v>1040.4174</v>
      </c>
      <c r="K23" s="129"/>
      <c r="L23" s="158"/>
      <c r="M23" s="158"/>
    </row>
    <row r="24" spans="1:13" ht="14.1" customHeight="1" x14ac:dyDescent="0.25">
      <c r="B24" s="120"/>
      <c r="C24" s="265" t="s">
        <v>17</v>
      </c>
      <c r="D24" s="321">
        <f>D32+D31+D25</f>
        <v>267534</v>
      </c>
      <c r="E24" s="339">
        <f>E25+E31+E32</f>
        <v>268522</v>
      </c>
      <c r="F24" s="339">
        <f>F32+F31+F25</f>
        <v>2458.1653000000001</v>
      </c>
      <c r="G24" s="339">
        <f>G25+G31+G32</f>
        <v>256202.52915000002</v>
      </c>
      <c r="H24" s="339"/>
      <c r="I24" s="339">
        <f>I25+I31+I32</f>
        <v>12319.470849999998</v>
      </c>
      <c r="J24" s="340">
        <f>J25+J31+J32</f>
        <v>248156.35084999996</v>
      </c>
      <c r="K24" s="129"/>
      <c r="L24" s="158"/>
      <c r="M24" s="158"/>
    </row>
    <row r="25" spans="1:13" ht="15" customHeight="1" x14ac:dyDescent="0.25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211371</v>
      </c>
      <c r="F25" s="345">
        <f>F26+F27+F28+F29</f>
        <v>1399.5226</v>
      </c>
      <c r="G25" s="345">
        <f>G26+G27+G28+G29</f>
        <v>203753.43895000001</v>
      </c>
      <c r="H25" s="345"/>
      <c r="I25" s="345">
        <f>I26+I27+I28+I29+I30</f>
        <v>7617.5610499999966</v>
      </c>
      <c r="J25" s="346">
        <f>J26+J27+J28+J29+J30</f>
        <v>192890.84064999997</v>
      </c>
      <c r="K25" s="129"/>
      <c r="L25" s="158"/>
      <c r="M25" s="158"/>
    </row>
    <row r="26" spans="1:13" ht="14.1" customHeight="1" x14ac:dyDescent="0.25">
      <c r="A26" s="22"/>
      <c r="B26" s="131"/>
      <c r="C26" s="271" t="s">
        <v>22</v>
      </c>
      <c r="D26" s="324">
        <f>51847+1633</f>
        <v>53480</v>
      </c>
      <c r="E26" s="347">
        <v>53169</v>
      </c>
      <c r="F26" s="347">
        <v>473.33120000000002</v>
      </c>
      <c r="G26" s="347">
        <v>51118.3436</v>
      </c>
      <c r="H26" s="347">
        <v>3192</v>
      </c>
      <c r="I26" s="347">
        <f>E26-G26+H26</f>
        <v>5242.6563999999998</v>
      </c>
      <c r="J26" s="348">
        <v>49610.517999999996</v>
      </c>
      <c r="K26" s="129"/>
      <c r="L26" s="158"/>
      <c r="M26" s="158"/>
    </row>
    <row r="27" spans="1:13" ht="14.1" customHeight="1" x14ac:dyDescent="0.25">
      <c r="A27" s="22"/>
      <c r="B27" s="131"/>
      <c r="C27" s="271" t="s">
        <v>68</v>
      </c>
      <c r="D27" s="324">
        <f>49804+2387</f>
        <v>52191</v>
      </c>
      <c r="E27" s="347">
        <v>52547</v>
      </c>
      <c r="F27" s="347">
        <v>645.58230000000003</v>
      </c>
      <c r="G27" s="347">
        <v>55239.8289</v>
      </c>
      <c r="H27" s="347">
        <v>4379</v>
      </c>
      <c r="I27" s="347">
        <f>E27-G27+H27</f>
        <v>1686.1710999999996</v>
      </c>
      <c r="J27" s="348">
        <v>51865.112099999998</v>
      </c>
      <c r="K27" s="129"/>
      <c r="L27" s="158"/>
      <c r="M27" s="158"/>
    </row>
    <row r="28" spans="1:13" ht="14.1" customHeight="1" x14ac:dyDescent="0.25">
      <c r="A28" s="22"/>
      <c r="B28" s="131"/>
      <c r="C28" s="271" t="s">
        <v>69</v>
      </c>
      <c r="D28" s="324">
        <v>51454</v>
      </c>
      <c r="E28" s="347">
        <v>55101</v>
      </c>
      <c r="F28" s="347">
        <v>228.37430000000001</v>
      </c>
      <c r="G28" s="347">
        <v>59683.199000000001</v>
      </c>
      <c r="H28" s="347">
        <v>4697</v>
      </c>
      <c r="I28" s="347">
        <f>E28-G28+H28</f>
        <v>114.80099999999948</v>
      </c>
      <c r="J28" s="348">
        <v>53853.050949999997</v>
      </c>
      <c r="K28" s="129"/>
      <c r="L28" s="158"/>
      <c r="M28" s="158"/>
    </row>
    <row r="29" spans="1:13" ht="14.1" customHeight="1" x14ac:dyDescent="0.25">
      <c r="A29" s="22"/>
      <c r="B29" s="131"/>
      <c r="C29" s="271" t="s">
        <v>25</v>
      </c>
      <c r="D29" s="324">
        <v>34409</v>
      </c>
      <c r="E29" s="347">
        <v>33354</v>
      </c>
      <c r="F29" s="347">
        <v>52.2348</v>
      </c>
      <c r="G29" s="347">
        <v>37712.067450000002</v>
      </c>
      <c r="H29" s="347">
        <v>2869</v>
      </c>
      <c r="I29" s="347">
        <f>E29-G29+H29</f>
        <v>-1489.0674500000023</v>
      </c>
      <c r="J29" s="348">
        <v>37562.159599999999</v>
      </c>
      <c r="K29" s="129"/>
      <c r="L29" s="158"/>
      <c r="M29" s="158"/>
    </row>
    <row r="30" spans="1:13" ht="14.1" customHeight="1" x14ac:dyDescent="0.25">
      <c r="A30" s="22"/>
      <c r="B30" s="131"/>
      <c r="C30" s="271" t="s">
        <v>65</v>
      </c>
      <c r="D30" s="324">
        <v>17200</v>
      </c>
      <c r="E30" s="347">
        <v>17200</v>
      </c>
      <c r="F30" s="347">
        <v>1175</v>
      </c>
      <c r="G30" s="347">
        <f>SUM(H26:H29)</f>
        <v>15137</v>
      </c>
      <c r="H30" s="347"/>
      <c r="I30" s="347">
        <f>E30-G30</f>
        <v>2063</v>
      </c>
      <c r="J30" s="346"/>
      <c r="K30" s="129"/>
      <c r="L30" s="158"/>
      <c r="M30" s="158"/>
    </row>
    <row r="31" spans="1:13" ht="14.1" customHeight="1" x14ac:dyDescent="0.25">
      <c r="A31" s="23"/>
      <c r="B31" s="130"/>
      <c r="C31" s="272" t="s">
        <v>18</v>
      </c>
      <c r="D31" s="323">
        <v>33756</v>
      </c>
      <c r="E31" s="345">
        <v>34872</v>
      </c>
      <c r="F31" s="345">
        <v>898.29520000000002</v>
      </c>
      <c r="G31" s="345">
        <v>25596.275799999999</v>
      </c>
      <c r="H31" s="347"/>
      <c r="I31" s="345">
        <f t="shared" ref="I31" si="0">E31-G31</f>
        <v>9275.7242000000006</v>
      </c>
      <c r="J31" s="346">
        <v>24425.890200000002</v>
      </c>
      <c r="K31" s="129"/>
      <c r="L31" s="158"/>
      <c r="M31" s="158"/>
    </row>
    <row r="32" spans="1:13" ht="14.1" customHeight="1" x14ac:dyDescent="0.25">
      <c r="A32" s="23"/>
      <c r="B32" s="130"/>
      <c r="C32" s="272" t="s">
        <v>66</v>
      </c>
      <c r="D32" s="323">
        <f>D33+D34</f>
        <v>25044</v>
      </c>
      <c r="E32" s="345">
        <f>E34+E33</f>
        <v>22279</v>
      </c>
      <c r="F32" s="345">
        <f>F33</f>
        <v>160.3475</v>
      </c>
      <c r="G32" s="345">
        <f>G33</f>
        <v>26852.814399999999</v>
      </c>
      <c r="H32" s="347"/>
      <c r="I32" s="345">
        <f>I33+I34</f>
        <v>-4573.8143999999993</v>
      </c>
      <c r="J32" s="346">
        <f>J33</f>
        <v>30839.62</v>
      </c>
      <c r="K32" s="129"/>
      <c r="L32" s="158"/>
      <c r="M32" s="158"/>
    </row>
    <row r="33" spans="1:13" ht="14.1" customHeight="1" x14ac:dyDescent="0.25">
      <c r="A33" s="22"/>
      <c r="B33" s="131"/>
      <c r="C33" s="271" t="s">
        <v>10</v>
      </c>
      <c r="D33" s="324">
        <v>22944</v>
      </c>
      <c r="E33" s="347">
        <v>20179</v>
      </c>
      <c r="F33" s="347">
        <f>171.3475-F37</f>
        <v>160.3475</v>
      </c>
      <c r="G33" s="347">
        <f>30379.8144-G37</f>
        <v>26852.814399999999</v>
      </c>
      <c r="H33" s="347">
        <v>1348</v>
      </c>
      <c r="I33" s="347">
        <f>E33-G33+H33</f>
        <v>-5325.8143999999993</v>
      </c>
      <c r="J33" s="348">
        <v>30839.62</v>
      </c>
      <c r="K33" s="129"/>
      <c r="L33" s="158"/>
      <c r="M33" s="158"/>
    </row>
    <row r="34" spans="1:13" ht="14.1" customHeight="1" thickBot="1" x14ac:dyDescent="0.3">
      <c r="A34" s="22"/>
      <c r="B34" s="131"/>
      <c r="C34" s="349" t="s">
        <v>67</v>
      </c>
      <c r="D34" s="325">
        <v>2100</v>
      </c>
      <c r="E34" s="350">
        <v>2100</v>
      </c>
      <c r="F34" s="350">
        <v>123</v>
      </c>
      <c r="G34" s="350">
        <f>H33</f>
        <v>1348</v>
      </c>
      <c r="H34" s="350"/>
      <c r="I34" s="350">
        <f>E34-G34</f>
        <v>752</v>
      </c>
      <c r="J34" s="351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97">
        <v>4000</v>
      </c>
      <c r="E35" s="352">
        <v>4000</v>
      </c>
      <c r="F35" s="352"/>
      <c r="G35" s="352">
        <v>2841.59645</v>
      </c>
      <c r="H35" s="352"/>
      <c r="I35" s="381">
        <f>E35-G35</f>
        <v>1158.40355</v>
      </c>
      <c r="J35" s="382">
        <v>3294.3890500000002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6">
        <v>687</v>
      </c>
      <c r="E36" s="327">
        <v>687</v>
      </c>
      <c r="F36" s="352">
        <v>3.7484999999999999</v>
      </c>
      <c r="G36" s="352">
        <v>432.1703</v>
      </c>
      <c r="H36" s="327"/>
      <c r="I36" s="381">
        <f>E36-G36</f>
        <v>254.8297</v>
      </c>
      <c r="J36" s="413">
        <v>400.04849999999999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26">
        <v>3000</v>
      </c>
      <c r="E37" s="327">
        <v>3000</v>
      </c>
      <c r="F37" s="327">
        <v>11</v>
      </c>
      <c r="G37" s="327">
        <v>3527</v>
      </c>
      <c r="H37" s="380"/>
      <c r="I37" s="381">
        <f>E37-G37</f>
        <v>-527</v>
      </c>
      <c r="J37" s="413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26">
        <v>7000</v>
      </c>
      <c r="E38" s="327">
        <v>7000</v>
      </c>
      <c r="F38" s="327">
        <v>4.3541999999999996</v>
      </c>
      <c r="G38" s="327">
        <v>7000</v>
      </c>
      <c r="H38" s="327"/>
      <c r="I38" s="381">
        <f t="shared" ref="I38:I39" si="1">D38-G38</f>
        <v>0</v>
      </c>
      <c r="J38" s="413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26"/>
      <c r="E39" s="327"/>
      <c r="F39" s="327">
        <v>1</v>
      </c>
      <c r="G39" s="327">
        <v>61</v>
      </c>
      <c r="H39" s="327"/>
      <c r="I39" s="381">
        <f t="shared" si="1"/>
        <v>-61</v>
      </c>
      <c r="J39" s="413">
        <v>33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28">
        <f>D21+D24+D35+D36+D37+D38+D39</f>
        <v>412011</v>
      </c>
      <c r="E40" s="329">
        <f>E21+E24+E35+E36+E37+E38+E39</f>
        <v>414407</v>
      </c>
      <c r="F40" s="199">
        <f>F21+F24+F35+F36+F38+F39+F37</f>
        <v>5303.9904999999999</v>
      </c>
      <c r="G40" s="199">
        <f>G21+G24+G35+G36+G37+G38+G39</f>
        <v>374299.2096</v>
      </c>
      <c r="H40" s="199">
        <f>H26+H27+H28+H29+H33</f>
        <v>16485</v>
      </c>
      <c r="I40" s="308">
        <f>I21+I24+I35+I36+I37+I38+I39</f>
        <v>40107.790400000005</v>
      </c>
      <c r="J40" s="200">
        <f>J21+J24+J35+J36+J37+J38+J39</f>
        <v>368137.05999999994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104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115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78"/>
      <c r="E44" s="378"/>
      <c r="F44" s="378"/>
      <c r="G44" s="379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8" t="s">
        <v>1</v>
      </c>
      <c r="C47" s="419"/>
      <c r="D47" s="419"/>
      <c r="E47" s="419"/>
      <c r="F47" s="419"/>
      <c r="G47" s="419"/>
      <c r="H47" s="419"/>
      <c r="I47" s="419"/>
      <c r="J47" s="419"/>
      <c r="K47" s="420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38" t="s">
        <v>2</v>
      </c>
      <c r="D49" s="439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3" t="s">
        <v>8</v>
      </c>
      <c r="C55" s="424"/>
      <c r="D55" s="424"/>
      <c r="E55" s="424"/>
      <c r="F55" s="424"/>
      <c r="G55" s="424"/>
      <c r="H55" s="424"/>
      <c r="I55" s="424"/>
      <c r="J55" s="424"/>
      <c r="K55" s="425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46</v>
      </c>
      <c r="F56" s="196" t="str">
        <f>G20</f>
        <v>LANDET KVANTUM T.O.M UKE 46</v>
      </c>
      <c r="G56" s="196" t="str">
        <f>I20</f>
        <v>RESTKVOTER</v>
      </c>
      <c r="H56" s="197" t="str">
        <f>J20</f>
        <v>LANDET KVANTUM T.O.M. UKE 46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83" t="s">
        <v>35</v>
      </c>
      <c r="D57" s="430"/>
      <c r="E57" s="400">
        <v>27.910900000000002</v>
      </c>
      <c r="F57" s="358">
        <v>1847.6591000000001</v>
      </c>
      <c r="G57" s="435"/>
      <c r="H57" s="398">
        <v>1676.1570999999999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1"/>
      <c r="E58" s="385">
        <v>210.6893</v>
      </c>
      <c r="F58" s="405">
        <v>1804.8484000000001</v>
      </c>
      <c r="G58" s="436"/>
      <c r="H58" s="360">
        <v>1411.7492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2"/>
      <c r="E59" s="401">
        <v>2.4199999999999999E-2</v>
      </c>
      <c r="F59" s="407">
        <v>87.061099999999996</v>
      </c>
      <c r="G59" s="437"/>
      <c r="H59" s="307">
        <v>125.8028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59">
        <v>7100</v>
      </c>
      <c r="E60" s="402">
        <f>SUM(E61:E63)</f>
        <v>17.5504</v>
      </c>
      <c r="F60" s="358">
        <f>F61+F62+F63</f>
        <v>7669.8521999999994</v>
      </c>
      <c r="G60" s="405">
        <f>D60-F60</f>
        <v>-569.85219999999936</v>
      </c>
      <c r="H60" s="361">
        <f>H61+H62+H63</f>
        <v>7275.3932000000004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6"/>
      <c r="E61" s="386">
        <v>1.5432999999999999</v>
      </c>
      <c r="F61" s="370">
        <v>3464.6325000000002</v>
      </c>
      <c r="G61" s="370"/>
      <c r="H61" s="371">
        <v>3176.1098999999999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6"/>
      <c r="E62" s="386">
        <v>10.866099999999999</v>
      </c>
      <c r="F62" s="370">
        <v>2904.4526999999998</v>
      </c>
      <c r="G62" s="370"/>
      <c r="H62" s="371">
        <v>2755.8254999999999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47"/>
      <c r="E63" s="387">
        <v>5.141</v>
      </c>
      <c r="F63" s="388">
        <v>1300.7670000000001</v>
      </c>
      <c r="G63" s="388"/>
      <c r="H63" s="399">
        <v>1343.4577999999999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403"/>
      <c r="F64" s="395">
        <v>0.75219999999999998</v>
      </c>
      <c r="G64" s="395">
        <f>D64-F64</f>
        <v>84.247799999999998</v>
      </c>
      <c r="H64" s="237">
        <v>19.450900000000001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404"/>
      <c r="F65" s="406">
        <v>62.343600000000002</v>
      </c>
      <c r="G65" s="406"/>
      <c r="H65" s="303">
        <v>0.93310000000000004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308">
        <f>E57+E58+E59+E60+E64+E65</f>
        <v>256.1748</v>
      </c>
      <c r="F66" s="203">
        <f>F57+F58+F59+F60+F64+F65</f>
        <v>11472.516600000001</v>
      </c>
      <c r="G66" s="203">
        <f>D66-F66</f>
        <v>752.48339999999916</v>
      </c>
      <c r="H66" s="211">
        <f>H57+H58+H59+H60+H64+H65</f>
        <v>10509.4863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3"/>
      <c r="D67" s="433"/>
      <c r="E67" s="433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8" t="s">
        <v>1</v>
      </c>
      <c r="C72" s="419"/>
      <c r="D72" s="419"/>
      <c r="E72" s="419"/>
      <c r="F72" s="419"/>
      <c r="G72" s="419"/>
      <c r="H72" s="419"/>
      <c r="I72" s="419"/>
      <c r="J72" s="419"/>
      <c r="K72" s="420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21" t="s">
        <v>2</v>
      </c>
      <c r="D74" s="422"/>
      <c r="E74" s="421" t="s">
        <v>20</v>
      </c>
      <c r="F74" s="426"/>
      <c r="G74" s="421" t="s">
        <v>21</v>
      </c>
      <c r="H74" s="422"/>
      <c r="I74" s="158"/>
      <c r="J74" s="158"/>
      <c r="K74" s="116"/>
      <c r="L74" s="137"/>
      <c r="M74" s="137"/>
    </row>
    <row r="75" spans="2:13" ht="17.25" x14ac:dyDescent="0.25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5" x14ac:dyDescent="0.25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8" thickBot="1" x14ac:dyDescent="0.3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25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25">
      <c r="B80" s="254"/>
      <c r="C80" s="434" t="s">
        <v>97</v>
      </c>
      <c r="D80" s="434"/>
      <c r="E80" s="434"/>
      <c r="F80" s="434"/>
      <c r="G80" s="434"/>
      <c r="H80" s="434"/>
      <c r="I80" s="261"/>
      <c r="J80" s="262"/>
      <c r="K80" s="259"/>
      <c r="L80" s="262"/>
      <c r="M80" s="119"/>
    </row>
    <row r="81" spans="1:13" ht="6" customHeight="1" thickBot="1" x14ac:dyDescent="0.3">
      <c r="B81" s="254"/>
      <c r="C81" s="434"/>
      <c r="D81" s="434"/>
      <c r="E81" s="434"/>
      <c r="F81" s="434"/>
      <c r="G81" s="434"/>
      <c r="H81" s="434"/>
      <c r="I81" s="262"/>
      <c r="J81" s="262"/>
      <c r="K81" s="259"/>
      <c r="L81" s="262"/>
      <c r="M81" s="119"/>
    </row>
    <row r="82" spans="1:13" ht="14.1" customHeight="1" x14ac:dyDescent="0.25">
      <c r="B82" s="427" t="s">
        <v>8</v>
      </c>
      <c r="C82" s="428"/>
      <c r="D82" s="428"/>
      <c r="E82" s="428"/>
      <c r="F82" s="428"/>
      <c r="G82" s="428"/>
      <c r="H82" s="428"/>
      <c r="I82" s="428"/>
      <c r="J82" s="428"/>
      <c r="K82" s="429"/>
      <c r="L82" s="299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46</v>
      </c>
      <c r="G84" s="196" t="str">
        <f>G20</f>
        <v>LANDET KVANTUM T.O.M UKE 46</v>
      </c>
      <c r="H84" s="196" t="str">
        <f>I20</f>
        <v>RESTKVOTER</v>
      </c>
      <c r="I84" s="197" t="str">
        <f>J20</f>
        <v>LANDET KVANTUM T.O.M. UKE 46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54" t="s">
        <v>16</v>
      </c>
      <c r="D85" s="321">
        <f>D87+D86</f>
        <v>43724</v>
      </c>
      <c r="E85" s="339">
        <f>E87+E86</f>
        <v>49319</v>
      </c>
      <c r="F85" s="339">
        <f>F87+F86</f>
        <v>469.49920000000003</v>
      </c>
      <c r="G85" s="339">
        <f>G86+G87</f>
        <v>49345.238699999994</v>
      </c>
      <c r="H85" s="339">
        <f>H86+H87</f>
        <v>-26.23869999999738</v>
      </c>
      <c r="I85" s="340">
        <f>I86+I87</f>
        <v>41750.132100000003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6" t="s">
        <v>12</v>
      </c>
      <c r="D86" s="322">
        <v>42974</v>
      </c>
      <c r="E86" s="341">
        <v>48569</v>
      </c>
      <c r="F86" s="341">
        <v>464.05880000000002</v>
      </c>
      <c r="G86" s="341">
        <v>49076.512199999997</v>
      </c>
      <c r="H86" s="341">
        <f>E86-G86</f>
        <v>-507.51219999999739</v>
      </c>
      <c r="I86" s="342">
        <v>41453.705800000003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55" t="s">
        <v>11</v>
      </c>
      <c r="D87" s="335">
        <v>750</v>
      </c>
      <c r="E87" s="343">
        <v>750</v>
      </c>
      <c r="F87" s="343">
        <v>5.4404000000000003</v>
      </c>
      <c r="G87" s="343">
        <v>268.72649999999999</v>
      </c>
      <c r="H87" s="343">
        <f>E87-G87</f>
        <v>481.27350000000001</v>
      </c>
      <c r="I87" s="344">
        <v>296.42630000000003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78407</v>
      </c>
      <c r="F88" s="339">
        <f t="shared" si="2"/>
        <v>1235.2157999999999</v>
      </c>
      <c r="G88" s="339">
        <f t="shared" si="2"/>
        <v>50476.364600000001</v>
      </c>
      <c r="H88" s="339">
        <f>H89+H94+H95</f>
        <v>27930.635399999999</v>
      </c>
      <c r="I88" s="340">
        <f t="shared" si="2"/>
        <v>56616.456099999996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58920</v>
      </c>
      <c r="F89" s="345">
        <f t="shared" si="3"/>
        <v>691.43830000000003</v>
      </c>
      <c r="G89" s="345">
        <f t="shared" si="3"/>
        <v>35711.2736</v>
      </c>
      <c r="H89" s="345">
        <f>H90+H91+H92+H93</f>
        <v>23208.7264</v>
      </c>
      <c r="I89" s="346">
        <f t="shared" si="3"/>
        <v>43231.338299999996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1" t="s">
        <v>22</v>
      </c>
      <c r="D90" s="324">
        <f>14887+530</f>
        <v>15417</v>
      </c>
      <c r="E90" s="347">
        <v>17322</v>
      </c>
      <c r="F90" s="347">
        <v>284.27620000000002</v>
      </c>
      <c r="G90" s="347">
        <v>6842.4202999999998</v>
      </c>
      <c r="H90" s="347">
        <f t="shared" ref="H90:H96" si="4">E90-G90</f>
        <v>10479.5797</v>
      </c>
      <c r="I90" s="348">
        <v>7448.1593999999996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1" t="s">
        <v>23</v>
      </c>
      <c r="D91" s="324">
        <f>13725+664</f>
        <v>14389</v>
      </c>
      <c r="E91" s="347">
        <v>16145</v>
      </c>
      <c r="F91" s="347">
        <v>254.80609999999999</v>
      </c>
      <c r="G91" s="347">
        <v>9327.5491999999995</v>
      </c>
      <c r="H91" s="347">
        <f t="shared" si="4"/>
        <v>6817.4508000000005</v>
      </c>
      <c r="I91" s="348">
        <v>11202.877500000001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1" t="s">
        <v>24</v>
      </c>
      <c r="D92" s="324">
        <v>15573</v>
      </c>
      <c r="E92" s="347">
        <v>17566</v>
      </c>
      <c r="F92" s="347">
        <v>116.4662</v>
      </c>
      <c r="G92" s="347">
        <v>11498.925800000001</v>
      </c>
      <c r="H92" s="347">
        <f t="shared" si="4"/>
        <v>6067.0741999999991</v>
      </c>
      <c r="I92" s="348">
        <v>12298.777400000001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1" t="s">
        <v>25</v>
      </c>
      <c r="D93" s="324">
        <v>8605</v>
      </c>
      <c r="E93" s="347">
        <v>7887</v>
      </c>
      <c r="F93" s="347">
        <v>35.889800000000001</v>
      </c>
      <c r="G93" s="347">
        <v>8042.3783000000003</v>
      </c>
      <c r="H93" s="347">
        <f t="shared" si="4"/>
        <v>-155.37830000000031</v>
      </c>
      <c r="I93" s="348">
        <v>12281.523999999999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2" t="s">
        <v>32</v>
      </c>
      <c r="D94" s="323">
        <v>12841</v>
      </c>
      <c r="E94" s="345">
        <v>13049</v>
      </c>
      <c r="F94" s="345">
        <v>470.1327</v>
      </c>
      <c r="G94" s="345">
        <v>12650.9403</v>
      </c>
      <c r="H94" s="345">
        <f t="shared" si="4"/>
        <v>398.05969999999979</v>
      </c>
      <c r="I94" s="346">
        <v>10671.444100000001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3" t="s">
        <v>63</v>
      </c>
      <c r="D95" s="332">
        <v>5707</v>
      </c>
      <c r="E95" s="356">
        <v>6438</v>
      </c>
      <c r="F95" s="356">
        <v>73.644800000000004</v>
      </c>
      <c r="G95" s="356">
        <v>2114.1507000000001</v>
      </c>
      <c r="H95" s="356">
        <f t="shared" si="4"/>
        <v>4323.8492999999999</v>
      </c>
      <c r="I95" s="357">
        <v>2713.6736999999998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412">
        <v>309</v>
      </c>
      <c r="E96" s="352">
        <v>309</v>
      </c>
      <c r="F96" s="352">
        <v>0.36599999999999999</v>
      </c>
      <c r="G96" s="352">
        <v>26.607399999999998</v>
      </c>
      <c r="H96" s="352">
        <f t="shared" si="4"/>
        <v>282.39260000000002</v>
      </c>
      <c r="I96" s="353">
        <v>25.406199999999998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26">
        <v>300</v>
      </c>
      <c r="E97" s="327">
        <v>300</v>
      </c>
      <c r="F97" s="327">
        <v>5.8000000000000003E-2</v>
      </c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4" t="s">
        <v>14</v>
      </c>
      <c r="D98" s="326"/>
      <c r="E98" s="327"/>
      <c r="F98" s="327"/>
      <c r="G98" s="327">
        <v>75</v>
      </c>
      <c r="H98" s="327">
        <f>D98-G98</f>
        <v>-75</v>
      </c>
      <c r="I98" s="334">
        <v>161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414">
        <f t="shared" si="6"/>
        <v>1705.1389999999999</v>
      </c>
      <c r="G99" s="414">
        <f t="shared" si="6"/>
        <v>100223.21069999998</v>
      </c>
      <c r="H99" s="226">
        <f>H85+H88+H96+H97+H98</f>
        <v>28111.7893</v>
      </c>
      <c r="I99" s="200">
        <f>I85+I88+I96+I97+I98</f>
        <v>98852.994399999996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107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18" t="s">
        <v>1</v>
      </c>
      <c r="C107" s="419"/>
      <c r="D107" s="419"/>
      <c r="E107" s="419"/>
      <c r="F107" s="419"/>
      <c r="G107" s="419"/>
      <c r="H107" s="419"/>
      <c r="I107" s="419"/>
      <c r="J107" s="419"/>
      <c r="K107" s="420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1" t="s">
        <v>2</v>
      </c>
      <c r="D109" s="422"/>
      <c r="E109" s="421" t="s">
        <v>20</v>
      </c>
      <c r="F109" s="422"/>
      <c r="G109" s="421" t="s">
        <v>21</v>
      </c>
      <c r="H109" s="422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103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3" t="s">
        <v>8</v>
      </c>
      <c r="C116" s="424"/>
      <c r="D116" s="424"/>
      <c r="E116" s="424"/>
      <c r="F116" s="424"/>
      <c r="G116" s="424"/>
      <c r="H116" s="424"/>
      <c r="I116" s="424"/>
      <c r="J116" s="424"/>
      <c r="K116" s="425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46</v>
      </c>
      <c r="G118" s="196" t="str">
        <f>G20</f>
        <v>LANDET KVANTUM T.O.M UKE 46</v>
      </c>
      <c r="H118" s="196" t="str">
        <f>I20</f>
        <v>RESTKVOTER</v>
      </c>
      <c r="I118" s="197" t="str">
        <f>J20</f>
        <v>LANDET KVANTUM T.O.M. UKE 46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5" t="s">
        <v>111</v>
      </c>
      <c r="D119" s="238">
        <f>D120+D121+D122</f>
        <v>48557</v>
      </c>
      <c r="E119" s="384">
        <f>E120+E121+E122</f>
        <v>49668</v>
      </c>
      <c r="F119" s="238">
        <f>F120+F121+F122</f>
        <v>486.30610000000001</v>
      </c>
      <c r="G119" s="238">
        <f>G120+G121+G122</f>
        <v>40236.385200000004</v>
      </c>
      <c r="H119" s="358">
        <f>E119-G119</f>
        <v>9431.6147999999957</v>
      </c>
      <c r="I119" s="361">
        <f>I120+I121+I122</f>
        <v>37104.8577</v>
      </c>
      <c r="J119" s="158"/>
      <c r="K119" s="129"/>
      <c r="L119" s="158"/>
      <c r="M119" s="158"/>
    </row>
    <row r="120" spans="2:13" ht="14.1" customHeight="1" x14ac:dyDescent="0.25">
      <c r="B120" s="9"/>
      <c r="C120" s="266" t="s">
        <v>12</v>
      </c>
      <c r="D120" s="250">
        <v>38846</v>
      </c>
      <c r="E120" s="389">
        <v>40048</v>
      </c>
      <c r="F120" s="250">
        <v>251.63409999999999</v>
      </c>
      <c r="G120" s="250">
        <v>35660.510600000001</v>
      </c>
      <c r="H120" s="362">
        <f t="shared" ref="H120:H126" si="7">E120-G120</f>
        <v>4387.4893999999986</v>
      </c>
      <c r="I120" s="363">
        <v>32180.6666</v>
      </c>
      <c r="J120" s="158"/>
      <c r="K120" s="129"/>
      <c r="L120" s="158"/>
      <c r="M120" s="158"/>
    </row>
    <row r="121" spans="2:13" ht="14.1" customHeight="1" x14ac:dyDescent="0.25">
      <c r="B121" s="9"/>
      <c r="C121" s="266" t="s">
        <v>11</v>
      </c>
      <c r="D121" s="250">
        <v>9211</v>
      </c>
      <c r="E121" s="389">
        <v>9120</v>
      </c>
      <c r="F121" s="250">
        <v>234.672</v>
      </c>
      <c r="G121" s="250">
        <v>4575.8746000000001</v>
      </c>
      <c r="H121" s="362">
        <f t="shared" si="7"/>
        <v>4544.1253999999999</v>
      </c>
      <c r="I121" s="363">
        <v>4924.1911</v>
      </c>
      <c r="J121" s="158"/>
      <c r="K121" s="129"/>
      <c r="L121" s="158"/>
      <c r="M121" s="158"/>
    </row>
    <row r="122" spans="2:13" ht="15.75" thickBot="1" x14ac:dyDescent="0.3">
      <c r="B122" s="9"/>
      <c r="C122" s="267" t="s">
        <v>42</v>
      </c>
      <c r="D122" s="251">
        <v>500</v>
      </c>
      <c r="E122" s="390">
        <v>500</v>
      </c>
      <c r="F122" s="251"/>
      <c r="G122" s="251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68" t="s">
        <v>41</v>
      </c>
      <c r="D123" s="301">
        <v>32809</v>
      </c>
      <c r="E123" s="236">
        <v>31814</v>
      </c>
      <c r="F123" s="301">
        <v>0.77800000000000002</v>
      </c>
      <c r="G123" s="301">
        <v>31487.606</v>
      </c>
      <c r="H123" s="304">
        <f t="shared" si="7"/>
        <v>326.39400000000023</v>
      </c>
      <c r="I123" s="306">
        <v>28443.343000000001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69" t="s">
        <v>17</v>
      </c>
      <c r="D124" s="231">
        <f>D125+D130+D133</f>
        <v>50702</v>
      </c>
      <c r="E124" s="236">
        <f>E125+E130+E133</f>
        <v>51281</v>
      </c>
      <c r="F124" s="231">
        <f>F125+F130+F133</f>
        <v>1594.2001</v>
      </c>
      <c r="G124" s="231">
        <f>G133+G130+G125</f>
        <v>42277.271699999998</v>
      </c>
      <c r="H124" s="366">
        <f t="shared" si="7"/>
        <v>9003.7283000000025</v>
      </c>
      <c r="I124" s="367">
        <f>I125+I130+I133</f>
        <v>45273.9738</v>
      </c>
      <c r="J124" s="119"/>
      <c r="K124" s="129"/>
      <c r="L124" s="158"/>
      <c r="M124" s="158"/>
    </row>
    <row r="125" spans="2:13" ht="15.75" customHeight="1" x14ac:dyDescent="0.25">
      <c r="B125" s="2"/>
      <c r="C125" s="270" t="s">
        <v>110</v>
      </c>
      <c r="D125" s="394">
        <f>D126+D127+D128+D129</f>
        <v>38234</v>
      </c>
      <c r="E125" s="391">
        <f>E126+E127+E128+E129</f>
        <v>38170</v>
      </c>
      <c r="F125" s="394">
        <f>F126+F127+F128+F129</f>
        <v>1405.1031</v>
      </c>
      <c r="G125" s="394">
        <f>G126+G127+G129+G128</f>
        <v>32846.955399999999</v>
      </c>
      <c r="H125" s="368">
        <f t="shared" si="7"/>
        <v>5323.0446000000011</v>
      </c>
      <c r="I125" s="369">
        <f>I126+I127+I128+I129</f>
        <v>34964.904600000002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1" t="s">
        <v>22</v>
      </c>
      <c r="D126" s="246">
        <v>10943</v>
      </c>
      <c r="E126" s="235">
        <v>12050</v>
      </c>
      <c r="F126" s="246">
        <v>157.0625</v>
      </c>
      <c r="G126" s="246">
        <v>5964.8406999999997</v>
      </c>
      <c r="H126" s="370">
        <f t="shared" si="7"/>
        <v>6085.1593000000003</v>
      </c>
      <c r="I126" s="371">
        <v>7142.1228000000001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1" t="s">
        <v>23</v>
      </c>
      <c r="D127" s="246">
        <v>10198</v>
      </c>
      <c r="E127" s="235">
        <v>10841</v>
      </c>
      <c r="F127" s="246">
        <v>400.53980000000001</v>
      </c>
      <c r="G127" s="246">
        <v>8431.9169000000002</v>
      </c>
      <c r="H127" s="370">
        <f>E127-G127</f>
        <v>2409.0830999999998</v>
      </c>
      <c r="I127" s="371">
        <v>8495.8531000000003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1" t="s">
        <v>24</v>
      </c>
      <c r="D128" s="246">
        <v>9687</v>
      </c>
      <c r="E128" s="235">
        <v>9282</v>
      </c>
      <c r="F128" s="246">
        <v>399.80529999999999</v>
      </c>
      <c r="G128" s="246">
        <v>9176.1731999999993</v>
      </c>
      <c r="H128" s="370">
        <f t="shared" ref="H128:H134" si="8">E128-G128</f>
        <v>105.82680000000073</v>
      </c>
      <c r="I128" s="371">
        <v>9366.1906999999992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1" t="s">
        <v>25</v>
      </c>
      <c r="D129" s="246">
        <v>7406</v>
      </c>
      <c r="E129" s="235">
        <v>5997</v>
      </c>
      <c r="F129" s="246">
        <v>447.69549999999998</v>
      </c>
      <c r="G129" s="246">
        <v>9274.0246000000006</v>
      </c>
      <c r="H129" s="370">
        <f t="shared" si="8"/>
        <v>-3277.0246000000006</v>
      </c>
      <c r="I129" s="371">
        <v>9960.7379999999994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2" t="s">
        <v>18</v>
      </c>
      <c r="D130" s="239">
        <f>D131+D132</f>
        <v>5486</v>
      </c>
      <c r="E130" s="392">
        <f>E131+E132</f>
        <v>6059</v>
      </c>
      <c r="F130" s="239">
        <v>0.47660000000000002</v>
      </c>
      <c r="G130" s="239">
        <v>3750.6338999999998</v>
      </c>
      <c r="H130" s="372">
        <f t="shared" si="8"/>
        <v>2308.3661000000002</v>
      </c>
      <c r="I130" s="373">
        <v>3909.8618999999999</v>
      </c>
      <c r="J130" s="39"/>
      <c r="K130" s="129"/>
      <c r="L130" s="158"/>
      <c r="M130" s="158"/>
    </row>
    <row r="131" spans="2:13" ht="14.1" customHeight="1" x14ac:dyDescent="0.25">
      <c r="B131" s="9"/>
      <c r="C131" s="271" t="s">
        <v>43</v>
      </c>
      <c r="D131" s="246">
        <v>4986</v>
      </c>
      <c r="E131" s="235">
        <v>5559</v>
      </c>
      <c r="F131" s="246"/>
      <c r="G131" s="246">
        <v>3687.4306999999999</v>
      </c>
      <c r="H131" s="370">
        <f t="shared" si="8"/>
        <v>1871.5693000000001</v>
      </c>
      <c r="I131" s="371">
        <v>3777.5405000000001</v>
      </c>
      <c r="J131" s="119"/>
      <c r="K131" s="129"/>
      <c r="L131" s="158"/>
      <c r="M131" s="158"/>
    </row>
    <row r="132" spans="2:13" ht="14.1" customHeight="1" x14ac:dyDescent="0.25">
      <c r="B132" s="20"/>
      <c r="C132" s="271" t="s">
        <v>44</v>
      </c>
      <c r="D132" s="246">
        <v>500</v>
      </c>
      <c r="E132" s="235">
        <v>500</v>
      </c>
      <c r="F132" s="246">
        <f>F130-F131</f>
        <v>0.47660000000000002</v>
      </c>
      <c r="G132" s="246">
        <f>G130-G131</f>
        <v>63.203199999999924</v>
      </c>
      <c r="H132" s="370">
        <f t="shared" si="8"/>
        <v>436.79680000000008</v>
      </c>
      <c r="I132" s="371">
        <f>I130-I131</f>
        <v>132.32139999999981</v>
      </c>
      <c r="J132" s="39"/>
      <c r="K132" s="129"/>
      <c r="L132" s="158"/>
      <c r="M132" s="158"/>
    </row>
    <row r="133" spans="2:13" ht="15.75" thickBot="1" x14ac:dyDescent="0.3">
      <c r="B133" s="9"/>
      <c r="C133" s="273" t="s">
        <v>63</v>
      </c>
      <c r="D133" s="263">
        <v>6982</v>
      </c>
      <c r="E133" s="393">
        <v>7052</v>
      </c>
      <c r="F133" s="263">
        <v>188.62039999999999</v>
      </c>
      <c r="G133" s="263">
        <v>5679.6823999999997</v>
      </c>
      <c r="H133" s="374">
        <f t="shared" si="8"/>
        <v>1372.3176000000003</v>
      </c>
      <c r="I133" s="375">
        <v>6399.2073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69" t="s">
        <v>13</v>
      </c>
      <c r="D134" s="231">
        <v>132</v>
      </c>
      <c r="E134" s="236">
        <v>132</v>
      </c>
      <c r="F134" s="231">
        <v>0.49220000000000003</v>
      </c>
      <c r="G134" s="231">
        <v>6.5872000000000002</v>
      </c>
      <c r="H134" s="395">
        <f t="shared" si="8"/>
        <v>125.4128</v>
      </c>
      <c r="I134" s="396">
        <v>103.47329999999999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4" t="s">
        <v>76</v>
      </c>
      <c r="D135" s="302">
        <v>2000</v>
      </c>
      <c r="E135" s="305">
        <v>2000</v>
      </c>
      <c r="F135" s="302">
        <v>4.9775</v>
      </c>
      <c r="G135" s="302">
        <v>2000</v>
      </c>
      <c r="H135" s="305">
        <f t="shared" ref="H135" si="9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69" t="s">
        <v>45</v>
      </c>
      <c r="D136" s="231">
        <v>250</v>
      </c>
      <c r="E136" s="236">
        <v>250</v>
      </c>
      <c r="F136" s="231"/>
      <c r="G136" s="231">
        <v>220.52</v>
      </c>
      <c r="H136" s="236">
        <f>E136-G136</f>
        <v>29.47999999999999</v>
      </c>
      <c r="I136" s="237">
        <v>170.227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229"/>
      <c r="E137" s="240"/>
      <c r="F137" s="229">
        <v>35</v>
      </c>
      <c r="G137" s="229">
        <v>753</v>
      </c>
      <c r="H137" s="240">
        <f>E137-G137</f>
        <v>-753</v>
      </c>
      <c r="I137" s="303">
        <v>444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135145</v>
      </c>
      <c r="F138" s="188">
        <f>F119+F123+F124+F134+F135+F136+F137</f>
        <v>2121.7539000000002</v>
      </c>
      <c r="G138" s="188">
        <f>G119+G123+G124+G134+G135+G136+G137</f>
        <v>116981.3701</v>
      </c>
      <c r="H138" s="203">
        <f>E138-G138</f>
        <v>18163.6299</v>
      </c>
      <c r="I138" s="200">
        <f>I119+I123+I124+I134+I135+I136+I137</f>
        <v>113539.87479999999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377" t="s">
        <v>109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124" t="s">
        <v>108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 t="s">
        <v>116</v>
      </c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38" t="s">
        <v>2</v>
      </c>
      <c r="D148" s="439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3" t="s">
        <v>99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3" t="s">
        <v>100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101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46</v>
      </c>
      <c r="F157" s="70" t="str">
        <f>G20</f>
        <v>LANDET KVANTUM T.O.M UKE 46</v>
      </c>
      <c r="G157" s="70" t="str">
        <f>I20</f>
        <v>RESTKVOTER</v>
      </c>
      <c r="H157" s="93" t="str">
        <f>J20</f>
        <v>LANDET KVANTUM T.O.M. UKE 46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68.490099999999998</v>
      </c>
      <c r="F158" s="185">
        <v>15898.7086</v>
      </c>
      <c r="G158" s="185">
        <f>D158-F158</f>
        <v>1578.2914000000001</v>
      </c>
      <c r="H158" s="223">
        <v>17237.212599999999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>
        <v>1.2999999999999999E-2</v>
      </c>
      <c r="F159" s="185">
        <v>9.4517000000000007</v>
      </c>
      <c r="G159" s="185">
        <f>D159-F159</f>
        <v>90.548299999999998</v>
      </c>
      <c r="H159" s="223">
        <v>19.644500000000001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68.503100000000003</v>
      </c>
      <c r="F161" s="187">
        <f>SUM(F158:F160)</f>
        <v>15908.1603</v>
      </c>
      <c r="G161" s="187">
        <f>D161-F161</f>
        <v>1691.8397000000004</v>
      </c>
      <c r="H161" s="210">
        <f>SUM(H158:H160)</f>
        <v>17256.857099999997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43" t="s">
        <v>1</v>
      </c>
      <c r="C164" s="444"/>
      <c r="D164" s="444"/>
      <c r="E164" s="444"/>
      <c r="F164" s="444"/>
      <c r="G164" s="444"/>
      <c r="H164" s="444"/>
      <c r="I164" s="444"/>
      <c r="J164" s="444"/>
      <c r="K164" s="445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38" t="s">
        <v>2</v>
      </c>
      <c r="D166" s="439"/>
      <c r="E166" s="438" t="s">
        <v>56</v>
      </c>
      <c r="F166" s="439"/>
      <c r="G166" s="438" t="s">
        <v>57</v>
      </c>
      <c r="H166" s="439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40" t="s">
        <v>8</v>
      </c>
      <c r="C175" s="441"/>
      <c r="D175" s="441"/>
      <c r="E175" s="441"/>
      <c r="F175" s="441"/>
      <c r="G175" s="441"/>
      <c r="H175" s="441"/>
      <c r="I175" s="441"/>
      <c r="J175" s="441"/>
      <c r="K175" s="442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46</v>
      </c>
      <c r="G177" s="70" t="str">
        <f>G20</f>
        <v>LANDET KVANTUM T.O.M UKE 46</v>
      </c>
      <c r="H177" s="70" t="str">
        <f>I20</f>
        <v>RESTKVOTER</v>
      </c>
      <c r="I177" s="93" t="str">
        <f>J20</f>
        <v>LANDET KVANTUM T.O.M. UKE 46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232">
        <f>F179+F180+F181+F182</f>
        <v>31.764400000000002</v>
      </c>
      <c r="G178" s="232">
        <f t="shared" si="10"/>
        <v>40147.113099999995</v>
      </c>
      <c r="H178" s="312">
        <f t="shared" si="10"/>
        <v>-267.11309999999821</v>
      </c>
      <c r="I178" s="317">
        <f>I179+I180+I181+I182</f>
        <v>23819.121800000001</v>
      </c>
      <c r="J178" s="81"/>
      <c r="K178" s="58"/>
      <c r="L178" s="194"/>
      <c r="M178" s="194"/>
    </row>
    <row r="179" spans="1:13" ht="14.1" customHeight="1" x14ac:dyDescent="0.25">
      <c r="B179" s="50"/>
      <c r="C179" s="300" t="s">
        <v>105</v>
      </c>
      <c r="D179" s="294">
        <v>24096</v>
      </c>
      <c r="E179" s="310">
        <v>25535</v>
      </c>
      <c r="F179" s="294"/>
      <c r="G179" s="294">
        <v>31527.451099999998</v>
      </c>
      <c r="H179" s="310">
        <f>E179-G179</f>
        <v>-5992.4510999999984</v>
      </c>
      <c r="I179" s="315">
        <v>14907.7907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4">
        <v>6272</v>
      </c>
      <c r="E180" s="310">
        <v>6646</v>
      </c>
      <c r="F180" s="294"/>
      <c r="G180" s="294">
        <v>2719.5158999999999</v>
      </c>
      <c r="H180" s="310">
        <f t="shared" ref="H180:H182" si="11">E180-G180</f>
        <v>3926.4841000000001</v>
      </c>
      <c r="I180" s="315">
        <v>1747.2805000000001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4">
        <v>1758</v>
      </c>
      <c r="E181" s="310">
        <v>1794</v>
      </c>
      <c r="F181" s="294">
        <v>9.6744000000000003</v>
      </c>
      <c r="G181" s="294">
        <v>1855.9395999999999</v>
      </c>
      <c r="H181" s="310">
        <f t="shared" si="11"/>
        <v>-61.939599999999928</v>
      </c>
      <c r="I181" s="315">
        <v>2730.2626</v>
      </c>
      <c r="J181" s="81"/>
      <c r="K181" s="58"/>
      <c r="L181" s="194"/>
      <c r="M181" s="194"/>
    </row>
    <row r="182" spans="1:13" ht="14.1" customHeight="1" thickBot="1" x14ac:dyDescent="0.3">
      <c r="B182" s="50"/>
      <c r="C182" s="408" t="s">
        <v>49</v>
      </c>
      <c r="D182" s="409">
        <v>5883</v>
      </c>
      <c r="E182" s="410">
        <v>5905</v>
      </c>
      <c r="F182" s="409">
        <v>22.09</v>
      </c>
      <c r="G182" s="409">
        <v>4044.2064999999998</v>
      </c>
      <c r="H182" s="410">
        <f t="shared" si="11"/>
        <v>1860.7935000000002</v>
      </c>
      <c r="I182" s="411">
        <v>4433.7879999999996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2" t="s">
        <v>41</v>
      </c>
      <c r="D183" s="295">
        <v>5500</v>
      </c>
      <c r="E183" s="314">
        <v>5500</v>
      </c>
      <c r="F183" s="295">
        <v>3.726</v>
      </c>
      <c r="G183" s="295">
        <v>2611.6705999999999</v>
      </c>
      <c r="H183" s="314">
        <f>E183-G183</f>
        <v>2888.3294000000001</v>
      </c>
      <c r="I183" s="319">
        <v>2319.7314000000001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2">
        <v>8000</v>
      </c>
      <c r="F184" s="232">
        <f>F185+F186</f>
        <v>43.226199999999999</v>
      </c>
      <c r="G184" s="232">
        <f>G185+G186</f>
        <v>5203.3748999999998</v>
      </c>
      <c r="H184" s="312">
        <f>E184-G184</f>
        <v>2796.6251000000002</v>
      </c>
      <c r="I184" s="317">
        <f>I185+I186</f>
        <v>3900.7488999999996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4"/>
      <c r="E185" s="310"/>
      <c r="F185" s="294">
        <v>23.247</v>
      </c>
      <c r="G185" s="294">
        <v>1741.3418999999999</v>
      </c>
      <c r="H185" s="310"/>
      <c r="I185" s="315">
        <v>1121.1098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3"/>
      <c r="F186" s="234">
        <v>19.979199999999999</v>
      </c>
      <c r="G186" s="234">
        <v>3462.0329999999999</v>
      </c>
      <c r="H186" s="313"/>
      <c r="I186" s="318">
        <v>2779.6390999999999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5">
        <v>10</v>
      </c>
      <c r="E187" s="314">
        <v>10</v>
      </c>
      <c r="F187" s="295"/>
      <c r="G187" s="295">
        <v>14.6121</v>
      </c>
      <c r="H187" s="314">
        <f>E187-G187</f>
        <v>-4.6120999999999999</v>
      </c>
      <c r="I187" s="319">
        <v>1.4419999999999999</v>
      </c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1"/>
      <c r="F188" s="233">
        <v>1.2994000000000001</v>
      </c>
      <c r="G188" s="233">
        <v>64.287899999999993</v>
      </c>
      <c r="H188" s="311">
        <f>D188-G188</f>
        <v>-64.287899999999993</v>
      </c>
      <c r="I188" s="316">
        <v>105.51909999999999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80.016000000000005</v>
      </c>
      <c r="G189" s="188">
        <f>G178+G183+G184+G187+G188</f>
        <v>48041.058599999997</v>
      </c>
      <c r="H189" s="203">
        <f>H178+H183+H184+H187+H188</f>
        <v>5348.9414000000015</v>
      </c>
      <c r="I189" s="200">
        <f>I178+I183+I184+I187+I188</f>
        <v>30146.563200000001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377" t="s">
        <v>106</v>
      </c>
      <c r="D190" s="67"/>
      <c r="E190" s="67"/>
      <c r="F190" s="67"/>
      <c r="G190" s="67"/>
      <c r="H190" s="376"/>
      <c r="I190" s="376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43" t="s">
        <v>1</v>
      </c>
      <c r="C194" s="444"/>
      <c r="D194" s="444"/>
      <c r="E194" s="444"/>
      <c r="F194" s="444"/>
      <c r="G194" s="444"/>
      <c r="H194" s="444"/>
      <c r="I194" s="444"/>
      <c r="J194" s="444"/>
      <c r="K194" s="445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38" t="s">
        <v>2</v>
      </c>
      <c r="D196" s="439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5" t="s">
        <v>102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40" t="s">
        <v>8</v>
      </c>
      <c r="C204" s="441"/>
      <c r="D204" s="441"/>
      <c r="E204" s="441"/>
      <c r="F204" s="441"/>
      <c r="G204" s="441"/>
      <c r="H204" s="441"/>
      <c r="I204" s="441"/>
      <c r="J204" s="441"/>
      <c r="K204" s="442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46</v>
      </c>
      <c r="F206" s="70" t="str">
        <f>G20</f>
        <v>LANDET KVANTUM T.O.M UKE 46</v>
      </c>
      <c r="G206" s="70" t="str">
        <f>I20</f>
        <v>RESTKVOTER</v>
      </c>
      <c r="H206" s="93" t="str">
        <f>J20</f>
        <v>LANDET KVANTUM T.O.M. UKE 46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6.3395999999999999</v>
      </c>
      <c r="F207" s="185">
        <v>936.63589999999999</v>
      </c>
      <c r="G207" s="185"/>
      <c r="H207" s="223">
        <v>1259.8683000000001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38.772300000000001</v>
      </c>
      <c r="F208" s="185">
        <v>3956.5468999999998</v>
      </c>
      <c r="G208" s="185"/>
      <c r="H208" s="223">
        <v>3994.7575000000002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8.0523000000000007</v>
      </c>
      <c r="G209" s="186"/>
      <c r="H209" s="224">
        <v>0.1239</v>
      </c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>
        <v>5.2999999999999999E-2</v>
      </c>
      <c r="F210" s="186">
        <v>11.4915</v>
      </c>
      <c r="G210" s="186"/>
      <c r="H210" s="224">
        <v>26.5276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45.164899999999996</v>
      </c>
      <c r="F211" s="187">
        <f>SUM(F207:F210)</f>
        <v>4912.7266</v>
      </c>
      <c r="G211" s="187">
        <f>D211-F211</f>
        <v>1372.2734</v>
      </c>
      <c r="H211" s="210">
        <f>H207+H208+H209+H210</f>
        <v>5281.2772999999997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46
&amp;"-,Normal"&amp;11(iht. motatte landings- og sluttsedler fra fiskesalgslagene; alle tallstørrelser i hele tonn)&amp;R21.11.2017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UKE_46_2017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2017-10-24T12:30:23Z</cp:lastPrinted>
  <dcterms:created xsi:type="dcterms:W3CDTF">2011-07-06T12:13:20Z</dcterms:created>
  <dcterms:modified xsi:type="dcterms:W3CDTF">2017-11-21T08:44:56Z</dcterms:modified>
</cp:coreProperties>
</file>