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39\"/>
    </mc:Choice>
  </mc:AlternateContent>
  <bookViews>
    <workbookView xWindow="0" yWindow="0" windowWidth="19200" windowHeight="7050" tabRatio="374"/>
  </bookViews>
  <sheets>
    <sheet name="UKE_36_2021" sheetId="1" r:id="rId1"/>
  </sheets>
  <definedNames>
    <definedName name="Z_14D440E4_F18A_4F78_9989_38C1B133222D_.wvu.Cols" localSheetId="0" hidden="1">UKE_36_2021!#REF!</definedName>
    <definedName name="Z_14D440E4_F18A_4F78_9989_38C1B133222D_.wvu.PrintArea" localSheetId="0" hidden="1">UKE_36_2021!$B$1:$J$344</definedName>
    <definedName name="Z_14D440E4_F18A_4F78_9989_38C1B133222D_.wvu.Rows" localSheetId="0" hidden="1">UKE_36_2021!#REF!,UKE_36_2021!#REF!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28" i="1"/>
  <c r="F31" i="1"/>
  <c r="F30" i="1"/>
  <c r="F29" i="1"/>
  <c r="I35" i="1"/>
  <c r="I31" i="1"/>
  <c r="I30" i="1"/>
  <c r="I29" i="1"/>
  <c r="I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<sst xmlns="http://schemas.openxmlformats.org/spreadsheetml/2006/main" count="265" uniqueCount="143">
  <si>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</si>
  <si>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</si>
  <si>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</si>
  <si>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</si>
  <si>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</si>
  <si>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</si>
  <si>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</si>
  <si>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</si>
  <si>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</si>
  <si>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</si>
  <si>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</si>
  <si>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</si>
  <si>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</si>
  <si>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</si>
  <si>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</si>
  <si>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</si>
  <si>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</si>
  <si>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</si>
  <si>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</si>
  <si>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</si>
  <si>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</si>
  <si>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</si>
  <si>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</si>
  <si>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</si>
  <si>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</si>
  <si>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</si>
  <si>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</si>
  <si>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</si>
  <si>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</si>
  <si>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</si>
  <si>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</si>
  <si>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</si>
  <si>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</si>
  <si>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</si>
  <si>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</si>
  <si>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</si>
  <si>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</si>
  <si>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</si>
  <si>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</si>
  <si>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</si>
  <si>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</si>
  <si>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</si>
  <si>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</si>
  <si>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</si>
  <si>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</si>
  <si>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</si>
  <si>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</si>
  <si>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</si>
  <si>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</si>
  <si>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</si>
  <si>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</si>
  <si>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</si>
  <si>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</si>
  <si>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</si>
  <si>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</si>
  <si>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</si>
  <si>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</si>
  <si>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</si>
  <si>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</si>
  <si>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</si>
  <si>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</si>
  <si>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</si>
  <si>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</si>
  <si>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</si>
  <si>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</si>
  <si>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</si>
  <si>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</si>
  <si>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</si>
  <si>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</si>
  <si>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</si>
  <si>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</si>
  <si>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</si>
  <si>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</si>
  <si>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</si>
  <si>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</si>
  <si>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</si>
  <si>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</si>
  <si>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</si>
  <si>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</si>
  <si>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</si>
  <si>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</si>
  <si>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</si>
  <si>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</si>
  <si>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</si>
  <si>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</si>
  <si>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</si>
  <si>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</si>
  <si>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</si>
  <si>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</si>
  <si>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</si>
  <si>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</si>
  <si>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</si>
  <si>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</si>
  <si>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</si>
  <si>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</si>
  <si>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</si>
  <si>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</si>
  <si>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</si>
  <si>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</si>
  <si>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</si>
  <si>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</si>
  <si>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</si>
  <si>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</si>
  <si>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</si>
  <si>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</si>
  <si>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</si>
  <si>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</si>
  <si>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</si>
  <si>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</si>
  <si>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</si>
  <si>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</si>
  <si>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</si>
  <si>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</si>
  <si>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</si>
  <si>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</si>
  <si>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</si>
  <si>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</si>
  <si>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</si>
  <si>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</si>
  <si>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</si>
  <si>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</si>
  <si>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</si>
  <si>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</si>
  <si>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</si>
  <si>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</si>
  <si>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</si>
  <si>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</si>
  <si>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</si>
  <si>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</si>
  <si>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</si>
  <si>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</si>
  <si>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</si>
  <si>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</si>
  <si>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</si>
  <si>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</si>
  <si>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39</t>
  </si>
  <si>
    <t>FANGST T.O.M UKE 39</t>
  </si>
  <si>
    <t>RESTKVOTER UKE 39</t>
  </si>
  <si>
    <t>FANGST T.O.M. UKE 39 2020</t>
  </si>
  <si>
    <r>
      <t>3</t>
    </r>
    <r>
      <rPr>
        <sz val="9"/>
        <color indexed="8"/>
        <rFont val="Calibri"/>
        <family val="2"/>
      </rPr>
      <t xml:space="preserve"> Det er fisket 5 770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</si>
  <si>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549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</si>
  <si>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51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</si>
  <si>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942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</si>
</sst>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31" zoomScale="85" zoomScaleNormal="110" zoomScaleSheetLayoutView="100" zoomScalePageLayoutView="85" workbookViewId="0">
      <selection activeCell="I42" sqref="I42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815.20724999999993</v>
      </c>
      <c r="G23" s="172">
        <f t="shared" si="0"/>
        <v>68651.717910000007</v>
      </c>
      <c r="H23" s="172">
        <f t="shared" si="0"/>
        <v>61802.282090000001</v>
      </c>
      <c r="I23" s="172">
        <f>I25+I24</f>
        <v>67399.639899999995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772.30124999999998</v>
      </c>
      <c r="G24" s="173">
        <v>68271.775710000002</v>
      </c>
      <c r="H24" s="173">
        <f>E24-G24</f>
        <v>61450.224289999998</v>
      </c>
      <c r="I24" s="173">
        <v>66908.634009999994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42.905999999999999</v>
      </c>
      <c r="G25" s="173">
        <v>379.94220000000001</v>
      </c>
      <c r="H25" s="173">
        <f>E25-G25</f>
        <v>352.05779999999999</v>
      </c>
      <c r="I25" s="173">
        <v>491.00589000000002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894.38516000000004</v>
      </c>
      <c r="G26" s="172">
        <f t="shared" si="1"/>
        <v>221235.97794100002</v>
      </c>
      <c r="H26" s="172">
        <f t="shared" si="1"/>
        <v>60596.022058999995</v>
      </c>
      <c r="I26" s="172">
        <f>I34+I33+I27</f>
        <v>194640.86135000002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493.47579000000002</v>
      </c>
      <c r="G27" s="175">
        <f t="shared" si="2"/>
        <v>182809.828741</v>
      </c>
      <c r="H27" s="175">
        <f t="shared" si="2"/>
        <v>37665.171258999995</v>
      </c>
      <c r="I27" s="175">
        <f>I28+I29+I30+I31+I32</f>
        <v>154195.95971000002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142.21521-E55</f>
        <v>49.215210000000013</v>
      </c>
      <c r="G28" s="176">
        <f>44216.09866-F55</f>
        <v>42713.098660000003</v>
      </c>
      <c r="H28" s="176">
        <f t="shared" ref="H28:H34" si="3">E28-G28</f>
        <v>9984.9013399999967</v>
      </c>
      <c r="I28" s="176">
        <f>39708.56871-H55</f>
        <v>37700.56871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233.51796-E56</f>
        <v>75.517959999999988</v>
      </c>
      <c r="G29" s="176">
        <f>52812.19928-F56</f>
        <v>50307.199280000001</v>
      </c>
      <c r="H29" s="176">
        <f t="shared" si="3"/>
        <v>7928.8007199999993</v>
      </c>
      <c r="I29" s="176">
        <f>41339.59108-H56</f>
        <v>38692.591079999998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98.41186-E57</f>
        <v>15.411860000000004</v>
      </c>
      <c r="G30" s="176">
        <f>47547.655089-F57</f>
        <v>43976.655089</v>
      </c>
      <c r="H30" s="176">
        <f t="shared" si="3"/>
        <v>10257.344911</v>
      </c>
      <c r="I30" s="176">
        <f>43863.26815-H57</f>
        <v>40277.268150000004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19.33076-E58</f>
        <v>2.3307600000000015</v>
      </c>
      <c r="G31" s="176">
        <f>38233.875712-F58</f>
        <v>36495.875712000001</v>
      </c>
      <c r="H31" s="176">
        <f t="shared" si="3"/>
        <v>3541.1242879999991</v>
      </c>
      <c r="I31" s="176">
        <f>29284.53177-H58</f>
        <v>27381.531770000001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351</v>
      </c>
      <c r="G32" s="176">
        <f>F54</f>
        <v>9317</v>
      </c>
      <c r="H32" s="176">
        <f t="shared" si="3"/>
        <v>5953</v>
      </c>
      <c r="I32" s="176">
        <f>H54</f>
        <v>10144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301.72953000000001</v>
      </c>
      <c r="G33" s="175">
        <v>20158.35385</v>
      </c>
      <c r="H33" s="175">
        <f t="shared" si="3"/>
        <v>14841.64615</v>
      </c>
      <c r="I33" s="175">
        <v>19658.605810000001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99.179839999999999</v>
      </c>
      <c r="G34" s="175">
        <f>G35+G36</f>
        <v>18267.79535</v>
      </c>
      <c r="H34" s="175">
        <f t="shared" si="3"/>
        <v>8089.2046499999997</v>
      </c>
      <c r="I34" s="175">
        <f>I35+I36</f>
        <v>20786.295829999999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99.17984-E59-E60</f>
        <v>97.179839999999999</v>
      </c>
      <c r="G35" s="176">
        <f>21350.79535-F59-F60</f>
        <v>17139.79535</v>
      </c>
      <c r="H35" s="176">
        <f t="shared" ref="H35:H42" si="4">E35-G35</f>
        <v>7347.2046499999997</v>
      </c>
      <c r="I35" s="176">
        <f>23881.29583-H59-H60</f>
        <v>19455.295829999999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2</v>
      </c>
      <c r="G36" s="271">
        <f>F59</f>
        <v>1128</v>
      </c>
      <c r="H36" s="271">
        <f t="shared" si="4"/>
        <v>742</v>
      </c>
      <c r="I36" s="271">
        <f>H59</f>
        <v>1331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1298.5882489999999</v>
      </c>
      <c r="H37" s="179">
        <f t="shared" si="4"/>
        <v>1201.4117510000001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>
        <v>6.3</v>
      </c>
      <c r="G38" s="391">
        <v>488.1857</v>
      </c>
      <c r="H38" s="388">
        <f t="shared" si="4"/>
        <v>480.8143</v>
      </c>
      <c r="I38" s="391">
        <v>475.84669000000002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0</v>
      </c>
      <c r="G39" s="391">
        <f>F60</f>
        <v>3083</v>
      </c>
      <c r="H39" s="388">
        <f t="shared" si="4"/>
        <v>793</v>
      </c>
      <c r="I39" s="391">
        <f>H60</f>
        <v>3095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2.93011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>
        <v>207.999</v>
      </c>
      <c r="G41" s="391">
        <v>2169.1291999999999</v>
      </c>
      <c r="H41" s="388">
        <f t="shared" si="4"/>
        <v>4080.8708000000001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1.3260000000000218</v>
      </c>
      <c r="G42" s="391">
        <v>89.294529999955557</v>
      </c>
      <c r="H42" s="388">
        <f t="shared" si="4"/>
        <v>-89.294529999955557</v>
      </c>
      <c r="I42" s="391">
        <v>127.63627000001725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1928.14752</v>
      </c>
      <c r="G43" s="381">
        <f>G23+G26+G37+G38+G39+G40+G41+G42</f>
        <v>304015.89353</v>
      </c>
      <c r="H43" s="188">
        <f t="shared" si="5"/>
        <v>128865.10647000006</v>
      </c>
      <c r="I43" s="381">
        <f>I23+I26+I37+I38+I39+I40+I41+I42</f>
        <v>273877.17686000001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39</v>
      </c>
      <c r="F53" s="167" t="str">
        <f>G22</f>
        <v>FANGST T.O.M UKE 39</v>
      </c>
      <c r="G53" s="167" t="str">
        <f>H22</f>
        <v>RESTKVOTER UKE 39</v>
      </c>
      <c r="H53" s="167" t="str">
        <f>I22</f>
        <v>FANGST T.O.M. UKE 39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351</v>
      </c>
      <c r="F54" s="172">
        <f>F58+F57+F56+F55</f>
        <v>9317</v>
      </c>
      <c r="G54" s="406">
        <f>D54-F54</f>
        <v>5953</v>
      </c>
      <c r="H54" s="172">
        <f>H58+H57+H56+H55</f>
        <v>10144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93</v>
      </c>
      <c r="F55" s="176">
        <v>1503</v>
      </c>
      <c r="G55" s="407"/>
      <c r="H55" s="176">
        <v>2008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158</v>
      </c>
      <c r="F56" s="176">
        <v>2505</v>
      </c>
      <c r="G56" s="407"/>
      <c r="H56" s="176">
        <v>2647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83</v>
      </c>
      <c r="F57" s="176">
        <v>3571</v>
      </c>
      <c r="G57" s="407"/>
      <c r="H57" s="176">
        <v>3586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17</v>
      </c>
      <c r="F58" s="177">
        <v>1738</v>
      </c>
      <c r="G58" s="408"/>
      <c r="H58" s="177">
        <v>1903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2</v>
      </c>
      <c r="F59" s="390">
        <v>1128</v>
      </c>
      <c r="G59" s="283">
        <f>D59-F59</f>
        <v>742</v>
      </c>
      <c r="H59" s="390">
        <v>1331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0</v>
      </c>
      <c r="F60" s="179">
        <v>3083</v>
      </c>
      <c r="G60" s="179">
        <f>D60-F60</f>
        <v>750</v>
      </c>
      <c r="H60" s="179">
        <v>3095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39</v>
      </c>
      <c r="G104" s="108" t="str">
        <f>G22</f>
        <v>FANGST T.O.M UKE 39</v>
      </c>
      <c r="H104" s="108" t="str">
        <f>H22</f>
        <v>RESTKVOTER UKE 39</v>
      </c>
      <c r="I104" s="108" t="str">
        <f>I22</f>
        <v>FANGST T.O.M. UKE 39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46.216800000000006</v>
      </c>
      <c r="G105" s="172">
        <f t="shared" si="6"/>
        <v>43685.712210000005</v>
      </c>
      <c r="H105" s="172">
        <f t="shared" si="6"/>
        <v>3760.2877899999976</v>
      </c>
      <c r="I105" s="172">
        <f t="shared" si="6"/>
        <v>27529.504980000002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44.657200000000003</v>
      </c>
      <c r="G106" s="173">
        <v>42899.861790000003</v>
      </c>
      <c r="H106" s="173">
        <f>E106-G106</f>
        <v>3721.1382099999973</v>
      </c>
      <c r="I106" s="173">
        <v>27283.41718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1.5596000000000001</v>
      </c>
      <c r="G107" s="174">
        <v>785.85041999999999</v>
      </c>
      <c r="H107" s="174">
        <f>E107-G107</f>
        <v>39.149580000000014</v>
      </c>
      <c r="I107" s="174">
        <v>246.08779999999999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666.76703999999995</v>
      </c>
      <c r="G108" s="172">
        <f t="shared" si="7"/>
        <v>37935.289170000004</v>
      </c>
      <c r="H108" s="172">
        <f t="shared" si="7"/>
        <v>38316.710829999996</v>
      </c>
      <c r="I108" s="172">
        <f>I109+I114+I115</f>
        <v>42056.113790000003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483.99734999999998</v>
      </c>
      <c r="G109" s="175">
        <f t="shared" si="8"/>
        <v>30428.748320000002</v>
      </c>
      <c r="H109" s="175">
        <f t="shared" si="8"/>
        <v>27808.251679999998</v>
      </c>
      <c r="I109" s="175">
        <f t="shared" si="8"/>
        <v>33424.743060000001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138.66273000000001</v>
      </c>
      <c r="G110" s="176">
        <v>3857.7038499999999</v>
      </c>
      <c r="H110" s="176">
        <f>E110-G110</f>
        <v>11976.29615</v>
      </c>
      <c r="I110" s="176">
        <v>4977.4631799999997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184.06494000000001</v>
      </c>
      <c r="G111" s="176">
        <v>9871.0385700000006</v>
      </c>
      <c r="H111" s="176">
        <f t="shared" ref="H111:H119" si="9">E111-G111</f>
        <v>6333.9614299999994</v>
      </c>
      <c r="I111" s="176">
        <v>9682.3747700000004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107.67797</v>
      </c>
      <c r="G112" s="176">
        <v>10708.369350000001</v>
      </c>
      <c r="H112" s="176">
        <f t="shared" si="9"/>
        <v>5871.6306499999992</v>
      </c>
      <c r="I112" s="176">
        <v>10721.23443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53.591709999999999</v>
      </c>
      <c r="G113" s="176">
        <v>5991.6365500000002</v>
      </c>
      <c r="H113" s="176">
        <f t="shared" si="9"/>
        <v>3626.3634499999998</v>
      </c>
      <c r="I113" s="176">
        <v>8043.6706800000002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74.166399999999996</v>
      </c>
      <c r="G114" s="175">
        <v>6012.18354</v>
      </c>
      <c r="H114" s="175">
        <f>E114-G114</f>
        <v>5809.81646</v>
      </c>
      <c r="I114" s="175">
        <v>7236.2507500000002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108.60329</v>
      </c>
      <c r="G115" s="198">
        <v>1494.3573100000001</v>
      </c>
      <c r="H115" s="198">
        <f t="shared" si="9"/>
        <v>4698.6426899999997</v>
      </c>
      <c r="I115" s="198">
        <v>1395.1199799999999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>
        <v>1.0500000000000001E-2</v>
      </c>
      <c r="G116" s="391">
        <v>35.20317</v>
      </c>
      <c r="H116" s="388">
        <f t="shared" si="9"/>
        <v>343.79683</v>
      </c>
      <c r="I116" s="391">
        <v>9.7514800000000008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0.21609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>
        <v>10.392200000000001</v>
      </c>
      <c r="G118" s="179">
        <v>171.773</v>
      </c>
      <c r="H118" s="179">
        <f t="shared" si="9"/>
        <v>2828.2269999999999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3.3464200000000801</v>
      </c>
      <c r="G119" s="179">
        <v>55.80038999998942</v>
      </c>
      <c r="H119" s="179">
        <f t="shared" si="9"/>
        <v>-55.80038999998942</v>
      </c>
      <c r="I119" s="179">
        <v>160.51723999998649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726.94905000000006</v>
      </c>
      <c r="G120" s="381">
        <f t="shared" si="10"/>
        <v>82183.777939999985</v>
      </c>
      <c r="H120" s="381">
        <f t="shared" si="10"/>
        <v>45193.22206</v>
      </c>
      <c r="I120" s="381">
        <f>I105+I108+I116+I117++I118+I119</f>
        <v>70055.887489999994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39</v>
      </c>
      <c r="G140" s="108" t="str">
        <f>G22</f>
        <v>FANGST T.O.M UKE 39</v>
      </c>
      <c r="H140" s="108" t="str">
        <f>H22</f>
        <v>RESTKVOTER UKE 39</v>
      </c>
      <c r="I140" s="108" t="str">
        <f>I22</f>
        <v>FANGST T.O.M. UKE 39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511.0668</v>
      </c>
      <c r="G141" s="200">
        <f t="shared" si="11"/>
        <v>49223.652300000002</v>
      </c>
      <c r="H141" s="200">
        <f t="shared" si="11"/>
        <v>10970.347699999998</v>
      </c>
      <c r="I141" s="200">
        <f t="shared" si="11"/>
        <v>43364.28082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35.851950000000002</v>
      </c>
      <c r="G142" s="202">
        <v>43493.033810000001</v>
      </c>
      <c r="H142" s="202">
        <f>E142-G142</f>
        <v>4607.9661899999992</v>
      </c>
      <c r="I142" s="202">
        <v>37355.407550000004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475.21485000000001</v>
      </c>
      <c r="G143" s="202">
        <v>5730.6184899999998</v>
      </c>
      <c r="H143" s="202">
        <f>E143-G143</f>
        <v>5862.3815100000002</v>
      </c>
      <c r="I143" s="202">
        <v>6008.87327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181.39699999999999</v>
      </c>
      <c r="G145" s="206">
        <v>35323.57172</v>
      </c>
      <c r="H145" s="206">
        <f>E145-G145</f>
        <v>8508.4282800000001</v>
      </c>
      <c r="I145" s="206">
        <v>25586.079269999998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1611.8720600000001</v>
      </c>
      <c r="G146" s="208">
        <f t="shared" si="12"/>
        <v>50566.190130000003</v>
      </c>
      <c r="H146" s="208">
        <f t="shared" si="12"/>
        <v>15451.809870000001</v>
      </c>
      <c r="I146" s="208">
        <f>I147+I152+I155</f>
        <v>49117.405379999997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1312.02205</v>
      </c>
      <c r="G147" s="210">
        <f>G148+G149+G151+G150</f>
        <v>37757.298190000001</v>
      </c>
      <c r="H147" s="210">
        <f>H148+H149+H150+H151</f>
        <v>12101.701809999999</v>
      </c>
      <c r="I147" s="210">
        <f>I148+I149+I150+I151</f>
        <v>36565.038539999994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224.26899</v>
      </c>
      <c r="G148" s="193">
        <v>8491.9033400000008</v>
      </c>
      <c r="H148" s="193">
        <f>E148-G148</f>
        <v>6231.0966599999992</v>
      </c>
      <c r="I148" s="193">
        <v>7775.45849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372.32452999999998</v>
      </c>
      <c r="G149" s="193">
        <v>10580.27548</v>
      </c>
      <c r="H149" s="193">
        <f>E149-G149</f>
        <v>1711.7245199999998</v>
      </c>
      <c r="I149" s="193">
        <v>8732.1213200000002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342.36293000000001</v>
      </c>
      <c r="G150" s="193">
        <v>8702.4526399999995</v>
      </c>
      <c r="H150" s="193">
        <f>E150-G150</f>
        <v>3387.5473600000005</v>
      </c>
      <c r="I150" s="193">
        <v>11918.89768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373.06560000000002</v>
      </c>
      <c r="G151" s="193">
        <v>9982.6667300000008</v>
      </c>
      <c r="H151" s="193">
        <f>E151-G151</f>
        <v>771.33326999999917</v>
      </c>
      <c r="I151" s="193">
        <v>8138.5610500000003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0.17415</v>
      </c>
      <c r="G152" s="213">
        <v>5777.6549999999997</v>
      </c>
      <c r="H152" s="213">
        <f>H153+H154</f>
        <v>1089.3450000000003</v>
      </c>
      <c r="I152" s="213">
        <v>6110.9562900000001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>
        <v>0.17415</v>
      </c>
      <c r="G153" s="193">
        <v>5663.5261499999997</v>
      </c>
      <c r="H153" s="193">
        <f>E153-G153</f>
        <v>703.47385000000031</v>
      </c>
      <c r="I153" s="193">
        <v>5969.8053900000004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114.12885000000006</v>
      </c>
      <c r="H154" s="193">
        <f t="shared" ref="H154:H160" si="13">E154-G154</f>
        <v>385.87114999999994</v>
      </c>
      <c r="I154" s="193">
        <f>I152-I153</f>
        <v>141.15089999999964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299.67586</v>
      </c>
      <c r="G155" s="215">
        <v>7031.2369399999998</v>
      </c>
      <c r="H155" s="215">
        <f t="shared" si="13"/>
        <v>2260.7630600000002</v>
      </c>
      <c r="I155" s="215">
        <v>6441.4105499999996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>
        <v>7.0199999999999999E-2</v>
      </c>
      <c r="G156" s="195">
        <v>21.053560000000001</v>
      </c>
      <c r="H156" s="195">
        <f t="shared" si="13"/>
        <v>122.94644</v>
      </c>
      <c r="I156" s="195">
        <v>13.0062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8.8151799999999998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264.13526999999976</v>
      </c>
      <c r="G160" s="219">
        <v>1052.6675300000061</v>
      </c>
      <c r="H160" s="219">
        <f t="shared" si="13"/>
        <v>-1052.6675300000061</v>
      </c>
      <c r="I160" s="219">
        <v>1023.9282600000006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2577.3565100000001</v>
      </c>
      <c r="G162" s="188">
        <f t="shared" si="14"/>
        <v>138568.52074000001</v>
      </c>
      <c r="H162" s="188">
        <f t="shared" si="14"/>
        <v>34169.47926</v>
      </c>
      <c r="I162" s="188">
        <f>I141+I145+I146+I156+I157+I158+I159+I160</f>
        <v>121321.23573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139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140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39</v>
      </c>
      <c r="F186" s="108" t="str">
        <f>G22</f>
        <v>FANGST T.O.M UKE 39</v>
      </c>
      <c r="G186" s="168" t="str">
        <f>H22</f>
        <v>RESTKVOTER UKE 39</v>
      </c>
      <c r="H186" s="108" t="str">
        <f>I22</f>
        <v>FANGST T.O.M. UKE 39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25.51474</v>
      </c>
      <c r="F187" s="189">
        <v>1541.4477400000001</v>
      </c>
      <c r="G187" s="396">
        <f>D187-F187-F188</f>
        <v>2013.6472099999999</v>
      </c>
      <c r="H187" s="189">
        <v>1395.06511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>
        <v>83.582070000000002</v>
      </c>
      <c r="F188" s="190">
        <v>1838.9050500000001</v>
      </c>
      <c r="G188" s="397"/>
      <c r="H188" s="190">
        <v>1737.45379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3.3E-3</v>
      </c>
      <c r="F189" s="191">
        <v>67.355890000000002</v>
      </c>
      <c r="G189" s="191">
        <f>D189-F189</f>
        <v>132.64411000000001</v>
      </c>
      <c r="H189" s="191">
        <v>101.36144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32.045400000000001</v>
      </c>
      <c r="F190" s="192">
        <f>F191+F192+F193</f>
        <v>7995.2388500000006</v>
      </c>
      <c r="G190" s="192">
        <f>D190-F190</f>
        <v>94.761149999999361</v>
      </c>
      <c r="H190" s="192">
        <f>H191+H192+H193</f>
        <v>7739.94848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8.5078999999999994</v>
      </c>
      <c r="F191" s="193">
        <v>4065.1560800000002</v>
      </c>
      <c r="G191" s="193"/>
      <c r="H191" s="193">
        <v>3785.2283000000002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15.55275</v>
      </c>
      <c r="F192" s="193">
        <v>2452.7767100000001</v>
      </c>
      <c r="G192" s="193"/>
      <c r="H192" s="193">
        <v>2455.1620400000002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7.98475</v>
      </c>
      <c r="F193" s="194">
        <v>1477.3060599999999</v>
      </c>
      <c r="G193" s="194"/>
      <c r="H193" s="194">
        <v>1499.5581400000001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0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141.14551</v>
      </c>
      <c r="F196" s="180">
        <f>F187+F188+F189+F190+F194+F195</f>
        <v>11443.576730000001</v>
      </c>
      <c r="G196" s="180">
        <f>D196-F196</f>
        <v>2311.4232699999993</v>
      </c>
      <c r="H196" s="180">
        <f>H187+H188+H189+H190+H194+H195</f>
        <v>10973.83632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39</v>
      </c>
      <c r="F215" s="42" t="str">
        <f>G22</f>
        <v>FANGST T.O.M UKE 39</v>
      </c>
      <c r="G215" s="42" t="str">
        <f>H22</f>
        <v>RESTKVOTER UKE 39</v>
      </c>
      <c r="H215" s="42" t="str">
        <f>I22</f>
        <v>FANGST T.O.M. UKE 39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14.317399999999999</v>
      </c>
      <c r="F216" s="266">
        <v>42427.353419999999</v>
      </c>
      <c r="G216" s="266">
        <f>D216-F216</f>
        <v>951.64658000000054</v>
      </c>
      <c r="H216" s="266">
        <v>29769.393349999998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0.54700000000000004</v>
      </c>
      <c r="F217" s="266">
        <v>29.911750000000001</v>
      </c>
      <c r="G217" s="266">
        <f>D217-F217</f>
        <v>70.088250000000002</v>
      </c>
      <c r="H217" s="266">
        <v>9.7060099999999991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14.8644</v>
      </c>
      <c r="F219" s="268">
        <f>SUM(F216:F218)</f>
        <v>42457.265169999999</v>
      </c>
      <c r="G219" s="268">
        <f>D219-F219</f>
        <v>1076.7348300000012</v>
      </c>
      <c r="H219" s="268">
        <f>SUM(H216:H218)</f>
        <v>29779.09936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39</v>
      </c>
      <c r="F268" s="42" t="str">
        <f>G22</f>
        <v>FANGST T.O.M UKE 39</v>
      </c>
      <c r="G268" s="42" t="str">
        <f>H22</f>
        <v>RESTKVOTER UKE 39</v>
      </c>
      <c r="H268" s="42" t="str">
        <f>I22</f>
        <v>FANGST T.O.M. UKE 39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3.33433</v>
      </c>
      <c r="F269" s="164">
        <v>449.31531000000001</v>
      </c>
      <c r="G269" s="396">
        <f>D269-F269-F270</f>
        <v>331.6010500000001</v>
      </c>
      <c r="H269" s="164">
        <v>539.55900999999994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5.55924</v>
      </c>
      <c r="F270" s="164">
        <v>920.08363999999995</v>
      </c>
      <c r="G270" s="411"/>
      <c r="H270" s="164">
        <v>1506.96768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/>
      <c r="F272" s="165">
        <v>2.8160599999999998</v>
      </c>
      <c r="G272" s="164"/>
      <c r="H272" s="165">
        <v>2.0574300000000001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8.8935700000000004</v>
      </c>
      <c r="F273" s="166">
        <f>SUM(F269:F272)</f>
        <v>1373.60401</v>
      </c>
      <c r="G273" s="166">
        <f>D273-F273</f>
        <v>332.39598999999998</v>
      </c>
      <c r="H273" s="166">
        <f>H269+H270+H271+H272</f>
        <v>2051.9140399999997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39</v>
      </c>
      <c r="G298" s="326" t="str">
        <f>G22</f>
        <v>FANGST T.O.M UKE 39</v>
      </c>
      <c r="H298" s="326" t="str">
        <f>H22</f>
        <v>RESTKVOTER UKE 39</v>
      </c>
      <c r="I298" s="326" t="str">
        <f>I22</f>
        <v>FANGST T.O.M. UKE 39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50.563000000000002</v>
      </c>
      <c r="G299" s="375">
        <f t="shared" si="15"/>
        <v>12120.58037</v>
      </c>
      <c r="H299" s="375">
        <f t="shared" si="15"/>
        <v>8567.4196300000003</v>
      </c>
      <c r="I299" s="375">
        <f>I303+I302+I301+I300</f>
        <v>26383.791880000001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7435.73927</v>
      </c>
      <c r="H300" s="333">
        <f t="shared" ref="H300:H304" si="16">E300-G300</f>
        <v>4089.26073</v>
      </c>
      <c r="I300" s="333">
        <v>18828.584470000002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1929.1279500000001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31.536000000000001</v>
      </c>
      <c r="G302" s="333">
        <v>1356.30585</v>
      </c>
      <c r="H302" s="333">
        <f t="shared" si="16"/>
        <v>84.694150000000036</v>
      </c>
      <c r="I302" s="333">
        <v>2230.4186599999998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19.027000000000001</v>
      </c>
      <c r="G303" s="333">
        <v>2306.03305</v>
      </c>
      <c r="H303" s="333">
        <f t="shared" si="16"/>
        <v>2415.96695</v>
      </c>
      <c r="I303" s="333">
        <v>3395.6608000000001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0.9</v>
      </c>
      <c r="G304" s="339">
        <v>2198.1626099999999</v>
      </c>
      <c r="H304" s="339">
        <f t="shared" si="16"/>
        <v>3301.8373900000001</v>
      </c>
      <c r="I304" s="339">
        <v>3879.5622800000001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36.465679999999999</v>
      </c>
      <c r="G305" s="330">
        <f>G307+G306</f>
        <v>2843.8143599999999</v>
      </c>
      <c r="H305" s="330">
        <f>E305-G305</f>
        <v>5156.1856399999997</v>
      </c>
      <c r="I305" s="330">
        <f>I307+I306</f>
        <v>4325.80015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/>
      <c r="G306" s="333">
        <v>12.45243</v>
      </c>
      <c r="H306" s="333"/>
      <c r="I306" s="333">
        <v>651.00429999999994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36.465679999999999</v>
      </c>
      <c r="G307" s="344">
        <v>2831.36193</v>
      </c>
      <c r="H307" s="344"/>
      <c r="I307" s="344">
        <v>3674.79585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0.39150000000000001</v>
      </c>
      <c r="H308" s="339">
        <f>E308-G308</f>
        <v>9.6084999999999994</v>
      </c>
      <c r="I308" s="339">
        <v>0.69179999999999997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0.40876000000000001</v>
      </c>
      <c r="G309" s="339">
        <v>41.641860000000001</v>
      </c>
      <c r="H309" s="339">
        <f>E309-G309</f>
        <v>-41.641860000000001</v>
      </c>
      <c r="I309" s="339">
        <v>60.282130000000002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88.337440000000001</v>
      </c>
      <c r="G310" s="350">
        <f t="shared" si="17"/>
        <v>17204.590700000001</v>
      </c>
      <c r="H310" s="350">
        <f t="shared" si="17"/>
        <v>16993.409299999999</v>
      </c>
      <c r="I310" s="350">
        <f>I299+I304+I305+I308+I309</f>
        <v>34650.128240000005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39</v>
      </c>
      <c r="F331" s="327" t="str">
        <f>G22</f>
        <v>FANGST T.O.M UKE 39</v>
      </c>
      <c r="G331" s="367" t="str">
        <f>H22</f>
        <v>RESTKVOTER UKE 39</v>
      </c>
      <c r="H331" s="327" t="str">
        <f>I22</f>
        <v>FANGST T.O.M. UKE 39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1827.08673</v>
      </c>
      <c r="G332" s="418">
        <f>D332-F332</f>
        <v>-142.08672999999999</v>
      </c>
      <c r="H332" s="382">
        <f>SUM(H333:H334)</f>
        <v>1914.2534299999998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1518.92318</v>
      </c>
      <c r="G333" s="419"/>
      <c r="H333" s="383">
        <v>1555.7296899999999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308.16354999999999</v>
      </c>
      <c r="G334" s="420"/>
      <c r="H334" s="384">
        <v>358.52373999999998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1302.8382999999999</v>
      </c>
      <c r="G335" s="418">
        <f>D335-F335</f>
        <v>-62.83829999999989</v>
      </c>
      <c r="H335" s="382">
        <f>SUM(H336:H337)</f>
        <v>1675.2456500000001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1056.9746</v>
      </c>
      <c r="G336" s="419"/>
      <c r="H336" s="369">
        <v>1358.1619000000001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245.86369999999999</v>
      </c>
      <c r="G337" s="420"/>
      <c r="H337" s="369">
        <v>317.08375000000001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47.307500000000005</v>
      </c>
      <c r="F338" s="389">
        <f>SUM(F339:F340)</f>
        <v>295.2638</v>
      </c>
      <c r="G338" s="418">
        <f>D338-F338</f>
        <v>944.73620000000005</v>
      </c>
      <c r="H338" s="389">
        <f>SUM(H339:H340)</f>
        <v>410.14357999999999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39.491500000000002</v>
      </c>
      <c r="F339" s="369">
        <v>249.613</v>
      </c>
      <c r="G339" s="419"/>
      <c r="H339" s="369">
        <v>340.59699999999998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7.8159999999999998</v>
      </c>
      <c r="F340" s="385">
        <v>45.650799999999997</v>
      </c>
      <c r="G340" s="420"/>
      <c r="H340" s="385">
        <v>69.546580000000006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47.307500000000005</v>
      </c>
      <c r="F342" s="387">
        <f>F332+F335+F338+F341</f>
        <v>3425.1888300000001</v>
      </c>
      <c r="G342" s="377">
        <f>SUM(G332:G341)</f>
        <v>739.81117000000017</v>
      </c>
      <c r="H342" s="387">
        <f>H332+H335+H338+H341</f>
        <v>3999.6426599999995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39
&amp;"-,Normal"&amp;11(iht. motatte landings- og sluttsedler fra fiskesalgslagene; alle tallstørrelser i hele tonn)&amp;R03.10.2021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2021-10-06T08:45:46Z</dcterms:modified>
</cp:coreProperties>
</file>