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0\"/>
    </mc:Choice>
  </mc:AlternateContent>
  <bookViews>
    <workbookView xWindow="0" yWindow="0" windowWidth="28800" windowHeight="14820" tabRatio="413"/>
  </bookViews>
  <sheets>
    <sheet name="UKE_26_2020" sheetId="1" r:id="rId1"/>
  </sheets>
  <definedNames>
    <definedName name="Z_14D440E4_F18A_4F78_9989_38C1B133222D_.wvu.Cols" localSheetId="0" hidden="1">UKE_26_2020!#REF!</definedName>
    <definedName name="Z_14D440E4_F18A_4F78_9989_38C1B133222D_.wvu.PrintArea" localSheetId="0" hidden="1">UKE_26_2020!$B$1:$M$249</definedName>
    <definedName name="Z_14D440E4_F18A_4F78_9989_38C1B133222D_.wvu.Rows" localSheetId="0" hidden="1">UKE_26_2020!$361:$1048576,UKE_26_2020!$250:$360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89" i="1" l="1"/>
  <c r="I119" i="1" l="1"/>
  <c r="F24" i="1"/>
  <c r="G32" i="1" l="1"/>
  <c r="J32" i="1" l="1"/>
  <c r="F36" i="1" l="1"/>
  <c r="F32" i="1" s="1"/>
  <c r="G31" i="1" l="1"/>
  <c r="F31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F178" i="1" l="1"/>
  <c r="G178" i="1"/>
  <c r="I125" i="1" l="1"/>
  <c r="I124" i="1" s="1"/>
  <c r="I138" i="1" s="1"/>
  <c r="G23" i="1" l="1"/>
  <c r="G39" i="1" s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<sst xmlns="http://schemas.openxmlformats.org/spreadsheetml/2006/main" count="257" uniqueCount="134">
  <si>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</si>
  <si>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</si>
  <si>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</si>
  <si>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</si>
  <si>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</si>
  <si>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</si>
  <si>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</si>
  <si>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</si>
  <si>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</si>
  <si>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</si>
  <si>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</si>
  <si>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</si>
  <si>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</si>
  <si>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</si>
  <si>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</si>
  <si>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</si>
  <si>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</si>
  <si>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</si>
  <si>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</si>
  <si>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</si>
  <si>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</si>
  <si>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</si>
  <si>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</si>
  <si>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</si>
  <si>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</si>
  <si>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</si>
  <si>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</si>
  <si>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</si>
  <si>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</si>
  <si>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</si>
  <si>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</si>
  <si>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</si>
  <si>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</si>
  <si>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</si>
  <si>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</si>
  <si>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</si>
  <si>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</si>
  <si>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</si>
  <si>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</si>
  <si>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</si>
  <si>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</si>
  <si>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</si>
  <si>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</si>
  <si>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</si>
  <si>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</si>
  <si>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</si>
  <si>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</si>
  <si>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</si>
  <si>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</si>
  <si>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</si>
  <si>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</si>
  <si>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</si>
  <si>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</si>
  <si>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</si>
  <si>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</si>
  <si>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</si>
  <si>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</si>
  <si>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</si>
  <si>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</si>
  <si>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</si>
  <si>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</si>
  <si>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</si>
  <si>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</si>
  <si>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</si>
  <si>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</si>
  <si>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</si>
  <si>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</si>
  <si>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</si>
  <si>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</si>
  <si>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</si>
  <si>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</si>
  <si>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</si>
  <si>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</si>
  <si>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</si>
  <si>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</si>
  <si>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</si>
  <si>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</si>
  <si>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</si>
  <si>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</si>
  <si>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</si>
  <si>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</si>
  <si>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</si>
  <si>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</si>
  <si>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</si>
  <si>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</si>
  <si>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</si>
  <si>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</si>
  <si>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</si>
  <si>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</si>
  <si>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</si>
  <si>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</si>
  <si>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</si>
  <si>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</si>
  <si>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</si>
  <si>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</si>
  <si>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</si>
  <si>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</si>
  <si>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</si>
  <si>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</si>
  <si>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</si>
  <si>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</si>
  <si>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</si>
  <si>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</si>
  <si>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</si>
  <si>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</si>
  <si>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</si>
  <si>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</si>
  <si>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</si>
  <si>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</si>
  <si>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</si>
  <si>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</si>
  <si>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</si>
  <si>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</si>
  <si>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</si>
  <si>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</si>
  <si>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</si>
  <si>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</si>
  <si>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</si>
  <si>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</si>
  <si>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</si>
  <si>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</si>
  <si>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</si>
  <si>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</si>
  <si>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</si>
  <si>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</si>
  <si>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</si>
  <si>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</si>
  <si>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</si>
  <si>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26</t>
  </si>
  <si>
    <t>LANDET KVANTUM T.O.M UKE 26</t>
  </si>
  <si>
    <t>LANDET KVANTUM T.O.M. UKE 26 2019</t>
  </si>
  <si>
    <r>
      <t xml:space="preserve">3 </t>
    </r>
    <r>
      <rPr>
        <sz val="9"/>
        <color theme="1"/>
        <rFont val="Calibri"/>
        <family val="2"/>
      </rPr>
      <t>Registrert rekreasjonsfiske utgjør 1 968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</si>
  <si>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</si>
  <si>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287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</si>
</sst>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1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J97" sqref="J97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344" t="s">
        <v>101</v>
      </c>
      <c r="C2" s="345"/>
      <c r="D2" s="345"/>
      <c r="E2" s="345"/>
      <c r="F2" s="345"/>
      <c r="G2" s="345"/>
      <c r="H2" s="345"/>
      <c r="I2" s="345"/>
      <c r="J2" s="345"/>
      <c r="K2" s="346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36"/>
      <c r="C7" s="337"/>
      <c r="D7" s="337"/>
      <c r="E7" s="337"/>
      <c r="F7" s="337"/>
      <c r="G7" s="337"/>
      <c r="H7" s="337"/>
      <c r="I7" s="337"/>
      <c r="J7" s="337"/>
      <c r="K7" s="338"/>
      <c r="L7" s="197"/>
      <c r="M7" s="197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331" t="s">
        <v>2</v>
      </c>
      <c r="D9" s="332"/>
      <c r="E9" s="331" t="s">
        <v>20</v>
      </c>
      <c r="F9" s="332"/>
      <c r="G9" s="331" t="s">
        <v>21</v>
      </c>
      <c r="H9" s="332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8">
        <v>102994</v>
      </c>
      <c r="G10" s="163" t="s">
        <v>25</v>
      </c>
      <c r="H10" s="228">
        <v>27228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212550</v>
      </c>
      <c r="G11" s="163" t="s">
        <v>78</v>
      </c>
      <c r="H11" s="167">
        <f>149852+15270</f>
        <v>165122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20200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3"/>
      <c r="F13" s="224"/>
      <c r="G13" s="165" t="s">
        <v>15</v>
      </c>
      <c r="H13" s="229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334277</v>
      </c>
      <c r="G14" s="119" t="s">
        <v>6</v>
      </c>
      <c r="H14" s="168">
        <f>SUM(H10:H13)</f>
        <v>212550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6" t="s">
        <v>127</v>
      </c>
      <c r="D15" s="286"/>
      <c r="E15" s="286"/>
      <c r="F15" s="286"/>
      <c r="G15" s="286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25">
      <c r="B17" s="333" t="s">
        <v>8</v>
      </c>
      <c r="C17" s="334"/>
      <c r="D17" s="334"/>
      <c r="E17" s="334"/>
      <c r="F17" s="334"/>
      <c r="G17" s="334"/>
      <c r="H17" s="334"/>
      <c r="I17" s="334"/>
      <c r="J17" s="334"/>
      <c r="K17" s="335"/>
      <c r="L17" s="197"/>
      <c r="M17" s="197"/>
    </row>
    <row r="18" spans="1:13" ht="12" customHeight="1" thickBot="1" x14ac:dyDescent="0.3">
      <c r="B18" s="117"/>
      <c r="C18" s="225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6" t="s">
        <v>70</v>
      </c>
      <c r="E19" s="401" t="s">
        <v>97</v>
      </c>
      <c r="F19" s="401" t="s">
        <v>128</v>
      </c>
      <c r="G19" s="401" t="s">
        <v>129</v>
      </c>
      <c r="H19" s="401" t="s">
        <v>69</v>
      </c>
      <c r="I19" s="401" t="s">
        <v>62</v>
      </c>
      <c r="J19" s="401" t="s">
        <v>130</v>
      </c>
      <c r="K19" s="114"/>
      <c r="L19" s="4"/>
      <c r="M19" s="4"/>
    </row>
    <row r="20" spans="1:13" ht="14.1" customHeight="1" x14ac:dyDescent="0.25">
      <c r="B20" s="117"/>
      <c r="C20" s="245" t="s">
        <v>16</v>
      </c>
      <c r="D20" s="287">
        <f>D22+D21</f>
        <v>106710</v>
      </c>
      <c r="E20" s="402">
        <f>E22+E21</f>
        <v>105976</v>
      </c>
      <c r="F20" s="402">
        <f>F22+F21</f>
        <v>1045.7489499999999</v>
      </c>
      <c r="G20" s="402">
        <f>G21+G22</f>
        <v>57565.869229999997</v>
      </c>
      <c r="H20" s="402"/>
      <c r="I20" s="402">
        <f>I22+I21</f>
        <v>48410.130770000003</v>
      </c>
      <c r="J20" s="402">
        <f>J22+J21</f>
        <v>46055.771009999997</v>
      </c>
      <c r="K20" s="126"/>
      <c r="L20" s="154"/>
      <c r="M20" s="154"/>
    </row>
    <row r="21" spans="1:13" ht="14.1" customHeight="1" x14ac:dyDescent="0.25">
      <c r="B21" s="117"/>
      <c r="C21" s="246" t="s">
        <v>12</v>
      </c>
      <c r="D21" s="288">
        <v>105960</v>
      </c>
      <c r="E21" s="403">
        <v>105175</v>
      </c>
      <c r="F21" s="403">
        <v>1045.7489499999999</v>
      </c>
      <c r="G21" s="403">
        <v>57341.58023</v>
      </c>
      <c r="H21" s="403"/>
      <c r="I21" s="403">
        <f>E21-G21</f>
        <v>47833.41977</v>
      </c>
      <c r="J21" s="403">
        <v>45623.713329999999</v>
      </c>
      <c r="K21" s="126"/>
      <c r="L21" s="154"/>
      <c r="M21" s="154"/>
    </row>
    <row r="22" spans="1:13" ht="14.1" customHeight="1" thickBot="1" x14ac:dyDescent="0.3">
      <c r="B22" s="117"/>
      <c r="C22" s="247" t="s">
        <v>11</v>
      </c>
      <c r="D22" s="295">
        <v>750</v>
      </c>
      <c r="E22" s="404">
        <v>801</v>
      </c>
      <c r="F22" s="404"/>
      <c r="G22" s="404">
        <v>224.28899999999999</v>
      </c>
      <c r="H22" s="404"/>
      <c r="I22" s="404">
        <f>E22-G22</f>
        <v>576.71100000000001</v>
      </c>
      <c r="J22" s="404">
        <v>432.05768</v>
      </c>
      <c r="K22" s="126"/>
      <c r="L22" s="154"/>
      <c r="M22" s="154"/>
    </row>
    <row r="23" spans="1:13" ht="14.1" customHeight="1" x14ac:dyDescent="0.25">
      <c r="B23" s="117"/>
      <c r="C23" s="245" t="s">
        <v>17</v>
      </c>
      <c r="D23" s="287">
        <f>D31+D30+D24</f>
        <v>223234</v>
      </c>
      <c r="E23" s="402">
        <f>E31+E30+E24</f>
        <v>213782</v>
      </c>
      <c r="F23" s="402">
        <f>F31+F30+F24</f>
        <v>737.77229</v>
      </c>
      <c r="G23" s="402">
        <f>G24+G30+G31</f>
        <v>183247.51496</v>
      </c>
      <c r="H23" s="402"/>
      <c r="I23" s="402">
        <f>I24+I30+I31</f>
        <v>30534.485040000003</v>
      </c>
      <c r="J23" s="402">
        <f>J24+J30+J31</f>
        <v>182295.64289800002</v>
      </c>
      <c r="K23" s="126"/>
      <c r="L23" s="154"/>
      <c r="M23" s="154"/>
    </row>
    <row r="24" spans="1:13" ht="15" customHeight="1" x14ac:dyDescent="0.25">
      <c r="A24" s="21"/>
      <c r="B24" s="127"/>
      <c r="C24" s="252" t="s">
        <v>80</v>
      </c>
      <c r="D24" s="289">
        <f>D25+D26+D27+D28+D29</f>
        <v>174605</v>
      </c>
      <c r="E24" s="405">
        <f>E25+E26+E27+E28+E29</f>
        <v>165351</v>
      </c>
      <c r="F24" s="405">
        <f>F25+F26+F27+F28</f>
        <v>507.06181000000004</v>
      </c>
      <c r="G24" s="405">
        <f>G25+G26+G27+G28</f>
        <v>145281.95152</v>
      </c>
      <c r="H24" s="405"/>
      <c r="I24" s="405">
        <f>I25+I26+I27+I28+I29</f>
        <v>20069.048480000005</v>
      </c>
      <c r="J24" s="405">
        <f>J25+J26+J27+J28</f>
        <v>149088.067018</v>
      </c>
      <c r="K24" s="126"/>
      <c r="L24" s="154"/>
      <c r="M24" s="154"/>
    </row>
    <row r="25" spans="1:13" ht="14.1" customHeight="1" x14ac:dyDescent="0.25">
      <c r="A25" s="22"/>
      <c r="B25" s="128"/>
      <c r="C25" s="251" t="s">
        <v>22</v>
      </c>
      <c r="D25" s="290">
        <v>41189</v>
      </c>
      <c r="E25" s="406">
        <v>39029</v>
      </c>
      <c r="F25" s="406">
        <v>60.824269999999999</v>
      </c>
      <c r="G25" s="406">
        <v>38388.827899999997</v>
      </c>
      <c r="H25" s="406">
        <v>1102</v>
      </c>
      <c r="I25" s="406">
        <f>E25-G25+H25</f>
        <v>1742.1721000000034</v>
      </c>
      <c r="J25" s="406">
        <v>41900.424169999998</v>
      </c>
      <c r="K25" s="126"/>
      <c r="L25" s="154"/>
      <c r="M25" s="154"/>
    </row>
    <row r="26" spans="1:13" ht="14.1" customHeight="1" x14ac:dyDescent="0.25">
      <c r="A26" s="22"/>
      <c r="B26" s="128"/>
      <c r="C26" s="251" t="s">
        <v>59</v>
      </c>
      <c r="D26" s="290">
        <v>45257</v>
      </c>
      <c r="E26" s="406">
        <v>41911</v>
      </c>
      <c r="F26" s="406">
        <v>81.899789999999996</v>
      </c>
      <c r="G26" s="406">
        <v>39172.899989999998</v>
      </c>
      <c r="H26" s="406">
        <v>1193</v>
      </c>
      <c r="I26" s="406">
        <f>E26-G26+H26</f>
        <v>3931.1000100000019</v>
      </c>
      <c r="J26" s="406">
        <v>40540.157229999997</v>
      </c>
      <c r="K26" s="126"/>
      <c r="L26" s="154"/>
      <c r="M26" s="154"/>
    </row>
    <row r="27" spans="1:13" ht="14.1" customHeight="1" x14ac:dyDescent="0.25">
      <c r="A27" s="22"/>
      <c r="B27" s="128"/>
      <c r="C27" s="251" t="s">
        <v>60</v>
      </c>
      <c r="D27" s="290">
        <v>42190</v>
      </c>
      <c r="E27" s="406">
        <v>42357</v>
      </c>
      <c r="F27" s="406">
        <v>124.23133</v>
      </c>
      <c r="G27" s="406">
        <v>40317.633130000002</v>
      </c>
      <c r="H27" s="406">
        <v>1397</v>
      </c>
      <c r="I27" s="406">
        <f>E27-G27+H27</f>
        <v>3436.366869999998</v>
      </c>
      <c r="J27" s="406">
        <v>38450.437672</v>
      </c>
      <c r="K27" s="126"/>
      <c r="L27" s="154"/>
      <c r="M27" s="154"/>
    </row>
    <row r="28" spans="1:13" ht="14.1" customHeight="1" x14ac:dyDescent="0.25">
      <c r="A28" s="22"/>
      <c r="B28" s="128"/>
      <c r="C28" s="251" t="s">
        <v>82</v>
      </c>
      <c r="D28" s="290">
        <v>30699</v>
      </c>
      <c r="E28" s="406">
        <v>28468</v>
      </c>
      <c r="F28" s="406">
        <v>240.10642000000001</v>
      </c>
      <c r="G28" s="406">
        <v>27402.590499999998</v>
      </c>
      <c r="H28" s="406">
        <v>1039</v>
      </c>
      <c r="I28" s="406">
        <f>E28-G28+H28</f>
        <v>2104.4095000000016</v>
      </c>
      <c r="J28" s="406">
        <v>28197.047945999999</v>
      </c>
      <c r="K28" s="126"/>
      <c r="L28" s="154"/>
      <c r="M28" s="154"/>
    </row>
    <row r="29" spans="1:13" ht="14.1" customHeight="1" x14ac:dyDescent="0.25">
      <c r="A29" s="22"/>
      <c r="B29" s="128"/>
      <c r="C29" s="251" t="s">
        <v>83</v>
      </c>
      <c r="D29" s="290">
        <v>15270</v>
      </c>
      <c r="E29" s="406">
        <v>13586</v>
      </c>
      <c r="F29" s="406">
        <f>G29-4633</f>
        <v>98</v>
      </c>
      <c r="G29" s="406">
        <f>H25+H26+H27+H28</f>
        <v>4731</v>
      </c>
      <c r="H29" s="406"/>
      <c r="I29" s="406">
        <f>E29-G29</f>
        <v>8855</v>
      </c>
      <c r="J29" s="406">
        <v>4578</v>
      </c>
      <c r="K29" s="126"/>
      <c r="L29" s="154"/>
      <c r="M29" s="154"/>
    </row>
    <row r="30" spans="1:13" ht="14.1" customHeight="1" x14ac:dyDescent="0.25">
      <c r="A30" s="23"/>
      <c r="B30" s="127"/>
      <c r="C30" s="252" t="s">
        <v>18</v>
      </c>
      <c r="D30" s="289">
        <v>27917</v>
      </c>
      <c r="E30" s="405">
        <v>28138</v>
      </c>
      <c r="F30" s="405">
        <v>188.71047999999999</v>
      </c>
      <c r="G30" s="405">
        <v>18559.563440000002</v>
      </c>
      <c r="H30" s="405"/>
      <c r="I30" s="405">
        <f>E30-G30</f>
        <v>9578.4365599999983</v>
      </c>
      <c r="J30" s="405">
        <v>14826.21204</v>
      </c>
      <c r="K30" s="126"/>
      <c r="L30" s="154"/>
      <c r="M30" s="154"/>
    </row>
    <row r="31" spans="1:13" ht="14.1" customHeight="1" x14ac:dyDescent="0.25">
      <c r="A31" s="23"/>
      <c r="B31" s="127"/>
      <c r="C31" s="252" t="s">
        <v>81</v>
      </c>
      <c r="D31" s="289">
        <f>D32+D33</f>
        <v>20712</v>
      </c>
      <c r="E31" s="405">
        <f>E32+E33</f>
        <v>20293</v>
      </c>
      <c r="F31" s="405">
        <f>F32</f>
        <v>42</v>
      </c>
      <c r="G31" s="405">
        <f>G32</f>
        <v>19406</v>
      </c>
      <c r="H31" s="405"/>
      <c r="I31" s="405">
        <f>I32+I33</f>
        <v>887</v>
      </c>
      <c r="J31" s="405">
        <f>J32</f>
        <v>18381.363840000002</v>
      </c>
      <c r="K31" s="126"/>
      <c r="L31" s="154"/>
      <c r="M31" s="154"/>
    </row>
    <row r="32" spans="1:13" ht="14.1" customHeight="1" x14ac:dyDescent="0.25">
      <c r="A32" s="22"/>
      <c r="B32" s="128"/>
      <c r="C32" s="251" t="s">
        <v>10</v>
      </c>
      <c r="D32" s="290">
        <v>18842</v>
      </c>
      <c r="E32" s="406">
        <v>18423</v>
      </c>
      <c r="F32" s="406">
        <f>90-F36</f>
        <v>42</v>
      </c>
      <c r="G32" s="406">
        <f>22424-G36</f>
        <v>19406</v>
      </c>
      <c r="H32" s="406">
        <v>834</v>
      </c>
      <c r="I32" s="406">
        <f>E32-G32+H32</f>
        <v>-149</v>
      </c>
      <c r="J32" s="406">
        <f>21667.36384-J36</f>
        <v>18381.363840000002</v>
      </c>
      <c r="K32" s="126"/>
      <c r="L32" s="154"/>
      <c r="M32" s="154"/>
    </row>
    <row r="33" spans="1:13" ht="14.1" customHeight="1" thickBot="1" x14ac:dyDescent="0.3">
      <c r="A33" s="22"/>
      <c r="B33" s="128"/>
      <c r="C33" s="297" t="s">
        <v>84</v>
      </c>
      <c r="D33" s="291">
        <v>1870</v>
      </c>
      <c r="E33" s="407">
        <v>1870</v>
      </c>
      <c r="F33" s="407">
        <f>G33-804</f>
        <v>30</v>
      </c>
      <c r="G33" s="407">
        <f>H32</f>
        <v>834</v>
      </c>
      <c r="H33" s="407"/>
      <c r="I33" s="407">
        <f t="shared" ref="I33:I38" si="0">E33-G33</f>
        <v>1036</v>
      </c>
      <c r="J33" s="407">
        <v>549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9">
        <v>2500</v>
      </c>
      <c r="E34" s="408">
        <v>2500</v>
      </c>
      <c r="F34" s="408">
        <v>5.6280000000000001</v>
      </c>
      <c r="G34" s="408">
        <v>1516.865</v>
      </c>
      <c r="H34" s="408"/>
      <c r="I34" s="408">
        <f t="shared" si="0"/>
        <v>983.13499999999999</v>
      </c>
      <c r="J34" s="408">
        <v>2832.7816320000002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92">
        <v>933</v>
      </c>
      <c r="E35" s="408">
        <v>933</v>
      </c>
      <c r="F35" s="408"/>
      <c r="G35" s="408">
        <v>450.17765000000003</v>
      </c>
      <c r="H35" s="408"/>
      <c r="I35" s="408">
        <f t="shared" si="0"/>
        <v>482.82234999999997</v>
      </c>
      <c r="J35" s="408">
        <v>454.12036000000001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92">
        <v>3000</v>
      </c>
      <c r="E36" s="409">
        <v>3000</v>
      </c>
      <c r="F36" s="409">
        <f>G36-2970</f>
        <v>48</v>
      </c>
      <c r="G36" s="409">
        <v>3018</v>
      </c>
      <c r="H36" s="409"/>
      <c r="I36" s="409">
        <f t="shared" si="0"/>
        <v>-18</v>
      </c>
      <c r="J36" s="409">
        <v>3286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92">
        <v>7000</v>
      </c>
      <c r="E37" s="409">
        <v>7000</v>
      </c>
      <c r="F37" s="409">
        <v>33.256920000000001</v>
      </c>
      <c r="G37" s="409">
        <v>7000</v>
      </c>
      <c r="H37" s="409"/>
      <c r="I37" s="409">
        <f t="shared" si="0"/>
        <v>0</v>
      </c>
      <c r="J37" s="409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92">
        <v>0</v>
      </c>
      <c r="E38" s="409">
        <v>0</v>
      </c>
      <c r="F38" s="409"/>
      <c r="G38" s="409">
        <v>44</v>
      </c>
      <c r="H38" s="409"/>
      <c r="I38" s="409">
        <f t="shared" si="0"/>
        <v>-44</v>
      </c>
      <c r="J38" s="409">
        <v>-37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93">
        <f>D20+D23+D34+D35+D36+D37+D38</f>
        <v>343377</v>
      </c>
      <c r="E39" s="368">
        <f>E20+E23+E34+E35+E36+E37+E38</f>
        <v>333191</v>
      </c>
      <c r="F39" s="368">
        <f>F20+F23+F34+F35+F37+F38+F36</f>
        <v>1870.40616</v>
      </c>
      <c r="G39" s="368">
        <f>G20+G23+G34+G35+G36+G37+G38</f>
        <v>252842.42684</v>
      </c>
      <c r="H39" s="368">
        <f>H25+H26+H27+H28+H32</f>
        <v>5565</v>
      </c>
      <c r="I39" s="368">
        <f>I20+I23+I34+I35+I36+I37+I38</f>
        <v>80348.57316</v>
      </c>
      <c r="J39" s="368">
        <f>J20+J23+J34+J35+J36+J37+J38</f>
        <v>241887.31590000002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2"/>
      <c r="K40" s="321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4" t="s">
        <v>131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303"/>
      <c r="E44" s="303"/>
      <c r="F44" s="303"/>
      <c r="G44" s="304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36" t="s">
        <v>1</v>
      </c>
      <c r="C47" s="337"/>
      <c r="D47" s="337"/>
      <c r="E47" s="337"/>
      <c r="F47" s="337"/>
      <c r="G47" s="337"/>
      <c r="H47" s="337"/>
      <c r="I47" s="337"/>
      <c r="J47" s="337"/>
      <c r="K47" s="338"/>
      <c r="L47" s="197"/>
      <c r="M47" s="197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323" t="s">
        <v>2</v>
      </c>
      <c r="D49" s="324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32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32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32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32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3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333" t="s">
        <v>8</v>
      </c>
      <c r="C55" s="334"/>
      <c r="D55" s="334"/>
      <c r="E55" s="334"/>
      <c r="F55" s="334"/>
      <c r="G55" s="334"/>
      <c r="H55" s="334"/>
      <c r="I55" s="334"/>
      <c r="J55" s="334"/>
      <c r="K55" s="335"/>
      <c r="L55" s="197"/>
      <c r="M55" s="197"/>
    </row>
    <row r="56" spans="2:13" s="3" customFormat="1" ht="63.75" thickBot="1" x14ac:dyDescent="0.3">
      <c r="B56" s="140"/>
      <c r="C56" s="176" t="s">
        <v>19</v>
      </c>
      <c r="D56" s="427" t="s">
        <v>20</v>
      </c>
      <c r="E56" s="356" t="str">
        <f>F19</f>
        <v>LANDET KVANTUM UKE 26</v>
      </c>
      <c r="F56" s="176" t="str">
        <f>G19</f>
        <v>LANDET KVANTUM T.O.M UKE 26</v>
      </c>
      <c r="G56" s="410" t="str">
        <f>I19</f>
        <v>RESTKVOTER</v>
      </c>
      <c r="H56" s="176" t="str">
        <f>J19</f>
        <v>LANDET KVANTUM T.O.M. UKE 26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305" t="s">
        <v>32</v>
      </c>
      <c r="D57" s="428">
        <v>5386</v>
      </c>
      <c r="E57" s="424"/>
      <c r="F57" s="397">
        <v>793.72014999999999</v>
      </c>
      <c r="G57" s="422">
        <f>D57-F57-F58</f>
        <v>3644.2453299999997</v>
      </c>
      <c r="H57" s="397">
        <v>724.83420999999998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29"/>
      <c r="E58" s="425">
        <v>79.93056</v>
      </c>
      <c r="F58" s="417">
        <v>948.03452000000004</v>
      </c>
      <c r="G58" s="423"/>
      <c r="H58" s="417">
        <v>981.82347000000004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408">
        <v>200</v>
      </c>
      <c r="E59" s="426">
        <v>2.3496000000000001</v>
      </c>
      <c r="F59" s="418">
        <v>87.188800000000001</v>
      </c>
      <c r="G59" s="411">
        <f>D59-F59</f>
        <v>112.8112</v>
      </c>
      <c r="H59" s="418">
        <v>64.274990000000003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419">
        <v>8078</v>
      </c>
      <c r="E60" s="351">
        <f>E61+E62+E63</f>
        <v>3</v>
      </c>
      <c r="F60" s="419">
        <f>F61+F62+F63</f>
        <v>5058.2835500000001</v>
      </c>
      <c r="G60" s="412">
        <f>D60-F60</f>
        <v>3019.7164499999999</v>
      </c>
      <c r="H60" s="419">
        <f>H61+H62+H63</f>
        <v>5372.8508799999991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63"/>
      <c r="E61" s="352"/>
      <c r="F61" s="363">
        <v>2262.2835500000001</v>
      </c>
      <c r="G61" s="413"/>
      <c r="H61" s="363">
        <v>2109.2688699999999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63"/>
      <c r="E62" s="352">
        <v>1</v>
      </c>
      <c r="F62" s="363">
        <v>1607</v>
      </c>
      <c r="G62" s="413"/>
      <c r="H62" s="363">
        <v>2081.6741999999999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2" t="s">
        <v>35</v>
      </c>
      <c r="D63" s="420"/>
      <c r="E63" s="352">
        <v>2</v>
      </c>
      <c r="F63" s="420">
        <v>1189</v>
      </c>
      <c r="G63" s="414"/>
      <c r="H63" s="420">
        <v>1181.9078099999999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61">
        <v>91</v>
      </c>
      <c r="E64" s="218"/>
      <c r="F64" s="361"/>
      <c r="G64" s="415">
        <f>D64-F64</f>
        <v>91</v>
      </c>
      <c r="H64" s="361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54" t="s">
        <v>14</v>
      </c>
      <c r="D65" s="421"/>
      <c r="E65" s="355"/>
      <c r="F65" s="421"/>
      <c r="G65" s="416"/>
      <c r="H65" s="421">
        <v>1.968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68">
        <f>D57+D59+D60+D64</f>
        <v>13755</v>
      </c>
      <c r="E66" s="191">
        <f>E57+E58+E59+E60+E64+E65</f>
        <v>85.280159999999995</v>
      </c>
      <c r="F66" s="368">
        <f>F57+F58+F59+F60+F64+F65</f>
        <v>6887.2270200000003</v>
      </c>
      <c r="G66" s="400">
        <f>D66-F66</f>
        <v>6867.7729799999997</v>
      </c>
      <c r="H66" s="368">
        <f>H57+H58+H59+H60+H64+H65</f>
        <v>7145.8158999999987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353" t="s">
        <v>118</v>
      </c>
      <c r="D67" s="353"/>
      <c r="E67" s="353"/>
      <c r="F67" s="353"/>
      <c r="G67" s="353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36" t="s">
        <v>1</v>
      </c>
      <c r="C72" s="337"/>
      <c r="D72" s="337"/>
      <c r="E72" s="337"/>
      <c r="F72" s="337"/>
      <c r="G72" s="337"/>
      <c r="H72" s="337"/>
      <c r="I72" s="337"/>
      <c r="J72" s="337"/>
      <c r="K72" s="338"/>
      <c r="L72" s="197"/>
      <c r="M72" s="197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331" t="s">
        <v>2</v>
      </c>
      <c r="D74" s="332"/>
      <c r="E74" s="331" t="s">
        <v>20</v>
      </c>
      <c r="F74" s="339"/>
      <c r="G74" s="331" t="s">
        <v>21</v>
      </c>
      <c r="H74" s="332"/>
      <c r="I74" s="154"/>
      <c r="J74" s="154"/>
      <c r="K74" s="113"/>
      <c r="L74" s="134"/>
      <c r="M74" s="134"/>
    </row>
    <row r="75" spans="2:13" ht="15" x14ac:dyDescent="0.25">
      <c r="B75" s="234"/>
      <c r="C75" s="163" t="s">
        <v>27</v>
      </c>
      <c r="D75" s="167">
        <v>105159</v>
      </c>
      <c r="E75" s="235" t="s">
        <v>5</v>
      </c>
      <c r="F75" s="228">
        <v>39146</v>
      </c>
      <c r="G75" s="236" t="s">
        <v>25</v>
      </c>
      <c r="H75" s="228">
        <v>11497</v>
      </c>
      <c r="I75" s="164"/>
      <c r="J75" s="164"/>
      <c r="K75" s="237"/>
      <c r="L75" s="278"/>
      <c r="M75" s="134"/>
    </row>
    <row r="76" spans="2:13" ht="15" x14ac:dyDescent="0.25">
      <c r="B76" s="234"/>
      <c r="C76" s="163" t="s">
        <v>3</v>
      </c>
      <c r="D76" s="167">
        <v>96159</v>
      </c>
      <c r="E76" s="238" t="s">
        <v>6</v>
      </c>
      <c r="F76" s="167">
        <v>65362</v>
      </c>
      <c r="G76" s="236" t="s">
        <v>78</v>
      </c>
      <c r="H76" s="167">
        <v>48756</v>
      </c>
      <c r="I76" s="164"/>
      <c r="J76" s="164"/>
      <c r="K76" s="237"/>
      <c r="L76" s="278"/>
      <c r="M76" s="134"/>
    </row>
    <row r="77" spans="2:13" ht="18" thickBot="1" x14ac:dyDescent="0.3">
      <c r="B77" s="234"/>
      <c r="C77" s="163" t="s">
        <v>125</v>
      </c>
      <c r="D77" s="167">
        <v>13682</v>
      </c>
      <c r="E77" s="163" t="s">
        <v>93</v>
      </c>
      <c r="F77" s="167">
        <v>651</v>
      </c>
      <c r="G77" s="236" t="s">
        <v>79</v>
      </c>
      <c r="H77" s="167">
        <v>5109</v>
      </c>
      <c r="I77" s="164"/>
      <c r="J77" s="164"/>
      <c r="K77" s="237"/>
      <c r="L77" s="278"/>
      <c r="M77" s="134"/>
    </row>
    <row r="78" spans="2:13" ht="14.1" customHeight="1" thickBot="1" x14ac:dyDescent="0.3">
      <c r="B78" s="234"/>
      <c r="C78" s="119" t="s">
        <v>31</v>
      </c>
      <c r="D78" s="168">
        <f>SUM(D75:D77)</f>
        <v>215000</v>
      </c>
      <c r="E78" s="119" t="s">
        <v>7</v>
      </c>
      <c r="F78" s="168">
        <f>SUM(F75:F77)</f>
        <v>105159</v>
      </c>
      <c r="G78" s="119" t="s">
        <v>6</v>
      </c>
      <c r="H78" s="168">
        <f>SUM(H75:H77)</f>
        <v>65362</v>
      </c>
      <c r="I78" s="164"/>
      <c r="J78" s="164"/>
      <c r="K78" s="239"/>
      <c r="L78" s="242"/>
      <c r="M78" s="116"/>
    </row>
    <row r="79" spans="2:13" ht="12" customHeight="1" x14ac:dyDescent="0.25">
      <c r="B79" s="234"/>
      <c r="C79" s="286" t="s">
        <v>126</v>
      </c>
      <c r="D79" s="193"/>
      <c r="E79" s="193"/>
      <c r="F79" s="193"/>
      <c r="G79" s="193"/>
      <c r="H79" s="193"/>
      <c r="I79" s="241"/>
      <c r="J79" s="242"/>
      <c r="K79" s="239"/>
      <c r="L79" s="242"/>
      <c r="M79" s="116"/>
    </row>
    <row r="80" spans="2:13" ht="14.25" customHeight="1" x14ac:dyDescent="0.25">
      <c r="B80" s="234"/>
      <c r="C80" s="343"/>
      <c r="D80" s="343"/>
      <c r="E80" s="343"/>
      <c r="F80" s="343"/>
      <c r="G80" s="343"/>
      <c r="H80" s="343"/>
      <c r="I80" s="241"/>
      <c r="J80" s="242"/>
      <c r="K80" s="239"/>
      <c r="L80" s="242"/>
      <c r="M80" s="116"/>
    </row>
    <row r="81" spans="1:13" ht="6" customHeight="1" thickBot="1" x14ac:dyDescent="0.3">
      <c r="B81" s="234"/>
      <c r="C81" s="343"/>
      <c r="D81" s="343"/>
      <c r="E81" s="343"/>
      <c r="F81" s="343"/>
      <c r="G81" s="343"/>
      <c r="H81" s="343"/>
      <c r="I81" s="242"/>
      <c r="J81" s="242"/>
      <c r="K81" s="239"/>
      <c r="L81" s="242"/>
      <c r="M81" s="116"/>
    </row>
    <row r="82" spans="1:13" ht="14.1" customHeight="1" x14ac:dyDescent="0.25">
      <c r="B82" s="340" t="s">
        <v>8</v>
      </c>
      <c r="C82" s="341"/>
      <c r="D82" s="341"/>
      <c r="E82" s="341"/>
      <c r="F82" s="341"/>
      <c r="G82" s="341"/>
      <c r="H82" s="341"/>
      <c r="I82" s="341"/>
      <c r="J82" s="341"/>
      <c r="K82" s="342"/>
      <c r="L82" s="279"/>
      <c r="M82" s="197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6" t="s">
        <v>70</v>
      </c>
      <c r="E84" s="176" t="s">
        <v>98</v>
      </c>
      <c r="F84" s="176" t="str">
        <f>F19</f>
        <v>LANDET KVANTUM UKE 26</v>
      </c>
      <c r="G84" s="176" t="str">
        <f>G19</f>
        <v>LANDET KVANTUM T.O.M UKE 26</v>
      </c>
      <c r="H84" s="176" t="str">
        <f>I19</f>
        <v>RESTKVOTER</v>
      </c>
      <c r="I84" s="176" t="str">
        <f>J19</f>
        <v>LANDET KVANTUM T.O.M. UKE 26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8" t="s">
        <v>16</v>
      </c>
      <c r="D85" s="287">
        <f>D87+D86</f>
        <v>40215</v>
      </c>
      <c r="E85" s="402">
        <f>E87+E86</f>
        <v>38762</v>
      </c>
      <c r="F85" s="402">
        <f>F87+F86</f>
        <v>255.36601999999999</v>
      </c>
      <c r="G85" s="402">
        <f>G86+G87</f>
        <v>26891.382900000001</v>
      </c>
      <c r="H85" s="402">
        <f>H86+H87</f>
        <v>11870.617099999998</v>
      </c>
      <c r="I85" s="402">
        <f>I86+I87</f>
        <v>27585.9038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6" t="s">
        <v>12</v>
      </c>
      <c r="D86" s="288">
        <v>39465</v>
      </c>
      <c r="E86" s="403">
        <v>37937</v>
      </c>
      <c r="F86" s="403">
        <v>255.36601999999999</v>
      </c>
      <c r="G86" s="403">
        <v>26652.031900000002</v>
      </c>
      <c r="H86" s="403">
        <f>E86-G86</f>
        <v>11284.968099999998</v>
      </c>
      <c r="I86" s="403">
        <v>27218.06885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9" t="s">
        <v>11</v>
      </c>
      <c r="D87" s="295">
        <v>750</v>
      </c>
      <c r="E87" s="404">
        <v>825</v>
      </c>
      <c r="F87" s="404"/>
      <c r="G87" s="404">
        <v>239.351</v>
      </c>
      <c r="H87" s="404">
        <f>E87-G87</f>
        <v>585.649</v>
      </c>
      <c r="I87" s="404">
        <v>367.83494999999999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5" t="s">
        <v>17</v>
      </c>
      <c r="D88" s="287">
        <f t="shared" ref="D88" si="1">D89+D94+D95</f>
        <v>67105</v>
      </c>
      <c r="E88" s="402">
        <f t="shared" ref="E88:I88" si="2">E89+E94+E95</f>
        <v>70774</v>
      </c>
      <c r="F88" s="402">
        <f t="shared" si="2"/>
        <v>698.10847000000001</v>
      </c>
      <c r="G88" s="402">
        <f t="shared" si="2"/>
        <v>32724.262780000001</v>
      </c>
      <c r="H88" s="402">
        <f>H89+H94+H95</f>
        <v>38049.737220000003</v>
      </c>
      <c r="I88" s="402">
        <f t="shared" si="2"/>
        <v>33406.327060000003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52" t="s">
        <v>80</v>
      </c>
      <c r="D89" s="289">
        <f t="shared" ref="D89" si="3">D90+D91+D92+D93</f>
        <v>50046</v>
      </c>
      <c r="E89" s="405">
        <f t="shared" ref="E89:I89" si="4">E90+E91+E92+E93</f>
        <v>54332</v>
      </c>
      <c r="F89" s="405">
        <f t="shared" si="4"/>
        <v>636.77809999999999</v>
      </c>
      <c r="G89" s="405">
        <f t="shared" si="4"/>
        <v>25628.574619999999</v>
      </c>
      <c r="H89" s="405">
        <f>H90+H91+H92+H93</f>
        <v>28703.425380000001</v>
      </c>
      <c r="I89" s="405">
        <f t="shared" si="4"/>
        <v>25336.918030000001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51" t="s">
        <v>22</v>
      </c>
      <c r="D90" s="290">
        <v>13337</v>
      </c>
      <c r="E90" s="406">
        <v>14884</v>
      </c>
      <c r="F90" s="406">
        <v>82.552250000000001</v>
      </c>
      <c r="G90" s="406">
        <v>3330.3944799999999</v>
      </c>
      <c r="H90" s="406">
        <f t="shared" ref="H90:H98" si="5">E90-G90</f>
        <v>11553.605520000001</v>
      </c>
      <c r="I90" s="406">
        <v>3390.5063300000002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51" t="s">
        <v>23</v>
      </c>
      <c r="D91" s="290">
        <v>13743</v>
      </c>
      <c r="E91" s="406">
        <v>15259</v>
      </c>
      <c r="F91" s="406">
        <v>45.930959999999999</v>
      </c>
      <c r="G91" s="406">
        <v>7661.8100899999999</v>
      </c>
      <c r="H91" s="406">
        <f t="shared" si="5"/>
        <v>7597.1899100000001</v>
      </c>
      <c r="I91" s="406">
        <v>7427.5749400000004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51" t="s">
        <v>24</v>
      </c>
      <c r="D92" s="290">
        <v>14275</v>
      </c>
      <c r="E92" s="406">
        <v>15859</v>
      </c>
      <c r="F92" s="406">
        <v>137.10858999999999</v>
      </c>
      <c r="G92" s="406">
        <v>8409.0452600000008</v>
      </c>
      <c r="H92" s="406">
        <f t="shared" si="5"/>
        <v>7449.9547399999992</v>
      </c>
      <c r="I92" s="406">
        <v>8651.4928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51" t="s">
        <v>82</v>
      </c>
      <c r="D93" s="290">
        <v>8691</v>
      </c>
      <c r="E93" s="406">
        <v>8330</v>
      </c>
      <c r="F93" s="406">
        <v>371.18630000000002</v>
      </c>
      <c r="G93" s="406">
        <v>6227.3247899999997</v>
      </c>
      <c r="H93" s="406">
        <f t="shared" si="5"/>
        <v>2102.6752100000003</v>
      </c>
      <c r="I93" s="406">
        <v>5867.3439600000002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52" t="s">
        <v>29</v>
      </c>
      <c r="D94" s="289">
        <v>11810</v>
      </c>
      <c r="E94" s="405">
        <v>11135</v>
      </c>
      <c r="F94" s="405">
        <v>46.740549999999999</v>
      </c>
      <c r="G94" s="405">
        <v>6092.4551899999997</v>
      </c>
      <c r="H94" s="405">
        <f t="shared" si="5"/>
        <v>5042.5448100000003</v>
      </c>
      <c r="I94" s="405">
        <v>7221.0395600000002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3" t="s">
        <v>79</v>
      </c>
      <c r="D95" s="294">
        <v>5249</v>
      </c>
      <c r="E95" s="430">
        <v>5307</v>
      </c>
      <c r="F95" s="430">
        <v>14.58982</v>
      </c>
      <c r="G95" s="430">
        <v>1003.23297</v>
      </c>
      <c r="H95" s="430">
        <f t="shared" si="5"/>
        <v>4303.76703</v>
      </c>
      <c r="I95" s="430">
        <v>848.36946999999998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9">
        <v>351</v>
      </c>
      <c r="E96" s="408">
        <v>351</v>
      </c>
      <c r="F96" s="408"/>
      <c r="G96" s="408">
        <v>9.4123000000000001</v>
      </c>
      <c r="H96" s="408">
        <f t="shared" si="5"/>
        <v>341.58769999999998</v>
      </c>
      <c r="I96" s="408">
        <v>17.88006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92">
        <v>300</v>
      </c>
      <c r="E97" s="409">
        <v>300</v>
      </c>
      <c r="F97" s="409">
        <v>1.3715999999999999</v>
      </c>
      <c r="G97" s="409">
        <v>300</v>
      </c>
      <c r="H97" s="409">
        <f t="shared" si="5"/>
        <v>0</v>
      </c>
      <c r="I97" s="409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4" t="s">
        <v>115</v>
      </c>
      <c r="D98" s="292"/>
      <c r="E98" s="409"/>
      <c r="F98" s="409"/>
      <c r="G98" s="409">
        <v>9</v>
      </c>
      <c r="H98" s="409">
        <f t="shared" si="5"/>
        <v>-9</v>
      </c>
      <c r="I98" s="409">
        <v>36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93">
        <f>D85+D88+D96+D97+D98</f>
        <v>107971</v>
      </c>
      <c r="E99" s="368">
        <f>E85+E88+E96+E97+E98</f>
        <v>110187</v>
      </c>
      <c r="F99" s="368">
        <f t="shared" ref="F99:G99" si="6">F85+F88+F96+F97+F98</f>
        <v>954.84609</v>
      </c>
      <c r="G99" s="368">
        <f t="shared" si="6"/>
        <v>59934.057980000005</v>
      </c>
      <c r="H99" s="368">
        <f>H85+H88+H96+H97+H98</f>
        <v>50252.942019999995</v>
      </c>
      <c r="I99" s="368">
        <f>I85+I88+I96+I97+I98</f>
        <v>61346.110920000006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4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336" t="s">
        <v>1</v>
      </c>
      <c r="C106" s="337"/>
      <c r="D106" s="337"/>
      <c r="E106" s="337"/>
      <c r="F106" s="337"/>
      <c r="G106" s="337"/>
      <c r="H106" s="337"/>
      <c r="I106" s="337"/>
      <c r="J106" s="337"/>
      <c r="K106" s="338"/>
      <c r="L106" s="197"/>
      <c r="M106" s="19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331" t="s">
        <v>2</v>
      </c>
      <c r="D108" s="332"/>
      <c r="E108" s="331" t="s">
        <v>20</v>
      </c>
      <c r="F108" s="332"/>
      <c r="G108" s="331" t="s">
        <v>21</v>
      </c>
      <c r="H108" s="332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8">
        <v>56470</v>
      </c>
      <c r="G109" s="163" t="s">
        <v>25</v>
      </c>
      <c r="H109" s="228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13"/>
      <c r="D112" s="311"/>
      <c r="E112" s="311" t="s">
        <v>77</v>
      </c>
      <c r="F112" s="167">
        <v>3861</v>
      </c>
      <c r="G112" s="11"/>
      <c r="H112" s="313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12" t="s">
        <v>7</v>
      </c>
      <c r="F113" s="168">
        <f>F109+F110+F111+F112</f>
        <v>156482</v>
      </c>
      <c r="G113" s="119" t="s">
        <v>6</v>
      </c>
      <c r="H113" s="31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333" t="s">
        <v>8</v>
      </c>
      <c r="C116" s="334"/>
      <c r="D116" s="334"/>
      <c r="E116" s="334"/>
      <c r="F116" s="334"/>
      <c r="G116" s="334"/>
      <c r="H116" s="334"/>
      <c r="I116" s="334"/>
      <c r="J116" s="334"/>
      <c r="K116" s="335"/>
      <c r="L116" s="197"/>
      <c r="M116" s="197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26</v>
      </c>
      <c r="G118" s="176" t="str">
        <f>G19</f>
        <v>LANDET KVANTUM T.O.M UKE 26</v>
      </c>
      <c r="H118" s="176" t="str">
        <f>I19</f>
        <v>RESTKVOTER</v>
      </c>
      <c r="I118" s="369" t="str">
        <f>J19</f>
        <v>LANDET KVANTUM T.O.M. UKE 26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5" t="s">
        <v>74</v>
      </c>
      <c r="D119" s="220">
        <f t="shared" ref="D119:E119" si="7">D120+D121+D122</f>
        <v>56470</v>
      </c>
      <c r="E119" s="220">
        <f t="shared" si="7"/>
        <v>52057</v>
      </c>
      <c r="F119" s="357">
        <f t="shared" ref="F119:I119" si="8">F120+F121+F122</f>
        <v>33.63212</v>
      </c>
      <c r="G119" s="357">
        <f t="shared" si="8"/>
        <v>35452.97741</v>
      </c>
      <c r="H119" s="357">
        <f t="shared" si="8"/>
        <v>15407.15149</v>
      </c>
      <c r="I119" s="372">
        <f>I120+I121+I122</f>
        <v>31988.948359999999</v>
      </c>
      <c r="J119" s="154"/>
      <c r="K119" s="126"/>
      <c r="L119" s="154"/>
      <c r="M119" s="154"/>
    </row>
    <row r="120" spans="2:13" ht="14.1" customHeight="1" x14ac:dyDescent="0.25">
      <c r="B120" s="9"/>
      <c r="C120" s="246" t="s">
        <v>12</v>
      </c>
      <c r="D120" s="230">
        <v>45176</v>
      </c>
      <c r="E120" s="230">
        <v>41220</v>
      </c>
      <c r="F120" s="358">
        <v>33.63212</v>
      </c>
      <c r="G120" s="358">
        <v>31851.56394</v>
      </c>
      <c r="H120" s="358">
        <v>13256.07516</v>
      </c>
      <c r="I120" s="373">
        <v>26563.668949999999</v>
      </c>
      <c r="J120" s="154"/>
      <c r="K120" s="126"/>
      <c r="L120" s="154"/>
      <c r="M120" s="154"/>
    </row>
    <row r="121" spans="2:13" ht="14.1" customHeight="1" x14ac:dyDescent="0.25">
      <c r="B121" s="9"/>
      <c r="C121" s="246" t="s">
        <v>11</v>
      </c>
      <c r="D121" s="230">
        <v>10794</v>
      </c>
      <c r="E121" s="230">
        <v>10337</v>
      </c>
      <c r="F121" s="358"/>
      <c r="G121" s="358">
        <v>3601.41347</v>
      </c>
      <c r="H121" s="358">
        <v>1651.0763300000001</v>
      </c>
      <c r="I121" s="373">
        <v>5425.2794100000001</v>
      </c>
      <c r="J121" s="154"/>
      <c r="K121" s="126"/>
      <c r="L121" s="154"/>
      <c r="M121" s="154"/>
    </row>
    <row r="122" spans="2:13" ht="15.75" thickBot="1" x14ac:dyDescent="0.3">
      <c r="B122" s="9"/>
      <c r="C122" s="247" t="s">
        <v>39</v>
      </c>
      <c r="D122" s="231">
        <v>500</v>
      </c>
      <c r="E122" s="231">
        <v>500</v>
      </c>
      <c r="F122" s="359"/>
      <c r="G122" s="359"/>
      <c r="H122" s="359">
        <f>E122-G122</f>
        <v>500</v>
      </c>
      <c r="I122" s="374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8" t="s">
        <v>38</v>
      </c>
      <c r="D123" s="281">
        <v>38155</v>
      </c>
      <c r="E123" s="281">
        <v>34652</v>
      </c>
      <c r="F123" s="360">
        <v>1652.80736</v>
      </c>
      <c r="G123" s="360">
        <v>14828.709269999999</v>
      </c>
      <c r="H123" s="360">
        <f>E123-G123</f>
        <v>19823.290730000001</v>
      </c>
      <c r="I123" s="284">
        <v>15473.79574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9" t="s">
        <v>17</v>
      </c>
      <c r="D124" s="214">
        <f>D125+D130+D133</f>
        <v>59468</v>
      </c>
      <c r="E124" s="214">
        <f>E125+E130+E133</f>
        <v>53642</v>
      </c>
      <c r="F124" s="361">
        <f>F125+F130+F133</f>
        <v>545.75970999999993</v>
      </c>
      <c r="G124" s="361">
        <f>G133+G130+G125</f>
        <v>33168.763800000001</v>
      </c>
      <c r="H124" s="370">
        <f>H125+H130+H133</f>
        <v>20473.236199999999</v>
      </c>
      <c r="I124" s="300">
        <f>I125+I130+I133</f>
        <v>37869.622049999998</v>
      </c>
      <c r="J124" s="116"/>
      <c r="K124" s="126"/>
      <c r="L124" s="154"/>
      <c r="M124" s="154"/>
    </row>
    <row r="125" spans="2:13" ht="15.75" customHeight="1" x14ac:dyDescent="0.25">
      <c r="B125" s="2"/>
      <c r="C125" s="250" t="s">
        <v>85</v>
      </c>
      <c r="D125" s="306">
        <f>D126+D127+D128+D129</f>
        <v>44969</v>
      </c>
      <c r="E125" s="306">
        <f>E126+E127+E128+E129</f>
        <v>40509</v>
      </c>
      <c r="F125" s="362">
        <f>F126+F127+F128+F129</f>
        <v>396.68652999999995</v>
      </c>
      <c r="G125" s="362">
        <f>G126+G127+G129+G128</f>
        <v>23998.066599999998</v>
      </c>
      <c r="H125" s="371">
        <f>H126+H127+H128+H129</f>
        <v>16510.933399999998</v>
      </c>
      <c r="I125" s="375">
        <f>I126+I127+I128+I129</f>
        <v>28087.333179999998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51" t="s">
        <v>22</v>
      </c>
      <c r="D126" s="227">
        <v>11917</v>
      </c>
      <c r="E126" s="227">
        <v>12976</v>
      </c>
      <c r="F126" s="363">
        <v>64.591480000000004</v>
      </c>
      <c r="G126" s="363">
        <v>4857.7732299999998</v>
      </c>
      <c r="H126" s="363">
        <f t="shared" ref="H126:H138" si="9">E126-G126</f>
        <v>8118.2267700000002</v>
      </c>
      <c r="I126" s="376">
        <v>4491.8323499999997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51" t="s">
        <v>23</v>
      </c>
      <c r="D127" s="227">
        <v>12852</v>
      </c>
      <c r="E127" s="227">
        <v>10724</v>
      </c>
      <c r="F127" s="363">
        <v>50.62189</v>
      </c>
      <c r="G127" s="363">
        <v>6452.4928600000003</v>
      </c>
      <c r="H127" s="363">
        <f t="shared" si="9"/>
        <v>4271.5071399999997</v>
      </c>
      <c r="I127" s="376">
        <v>7376.4872599999999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51" t="s">
        <v>24</v>
      </c>
      <c r="D128" s="227">
        <v>11166</v>
      </c>
      <c r="E128" s="227">
        <v>8990</v>
      </c>
      <c r="F128" s="363">
        <v>135.56425999999999</v>
      </c>
      <c r="G128" s="363">
        <v>7103.9629100000002</v>
      </c>
      <c r="H128" s="363">
        <f t="shared" si="9"/>
        <v>1886.0370899999998</v>
      </c>
      <c r="I128" s="376">
        <v>8588.5789800000002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51" t="s">
        <v>82</v>
      </c>
      <c r="D129" s="227">
        <v>9034</v>
      </c>
      <c r="E129" s="227">
        <v>7819</v>
      </c>
      <c r="F129" s="363">
        <v>145.90889999999999</v>
      </c>
      <c r="G129" s="363">
        <v>5583.8375999999998</v>
      </c>
      <c r="H129" s="363">
        <f t="shared" si="9"/>
        <v>2235.1624000000002</v>
      </c>
      <c r="I129" s="376">
        <v>7630.4345899999998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52" t="s">
        <v>18</v>
      </c>
      <c r="D130" s="221">
        <f>D132+D131</f>
        <v>6380</v>
      </c>
      <c r="E130" s="221">
        <v>5924</v>
      </c>
      <c r="F130" s="364">
        <v>2.5771500000000001</v>
      </c>
      <c r="G130" s="364">
        <v>5705.5210399999996</v>
      </c>
      <c r="H130" s="364">
        <f t="shared" si="9"/>
        <v>218.47896000000037</v>
      </c>
      <c r="I130" s="377">
        <v>6214.4564399999999</v>
      </c>
      <c r="J130" s="39"/>
      <c r="K130" s="126"/>
      <c r="L130" s="154"/>
      <c r="M130" s="154"/>
    </row>
    <row r="131" spans="2:13" ht="14.1" customHeight="1" x14ac:dyDescent="0.25">
      <c r="B131" s="9"/>
      <c r="C131" s="251" t="s">
        <v>40</v>
      </c>
      <c r="D131" s="227">
        <v>5880</v>
      </c>
      <c r="E131" s="227">
        <f>E130-500</f>
        <v>5424</v>
      </c>
      <c r="F131" s="363">
        <v>2.5771500000000001</v>
      </c>
      <c r="G131" s="363">
        <v>5669.7935399999997</v>
      </c>
      <c r="H131" s="363">
        <f t="shared" si="9"/>
        <v>-245.79353999999967</v>
      </c>
      <c r="I131" s="376">
        <v>6171.5279300000002</v>
      </c>
      <c r="J131" s="116"/>
      <c r="K131" s="126"/>
      <c r="L131" s="154"/>
      <c r="M131" s="154"/>
    </row>
    <row r="132" spans="2:13" ht="14.1" customHeight="1" x14ac:dyDescent="0.25">
      <c r="B132" s="20"/>
      <c r="C132" s="251" t="s">
        <v>41</v>
      </c>
      <c r="D132" s="227">
        <v>500</v>
      </c>
      <c r="E132" s="227">
        <v>500</v>
      </c>
      <c r="F132" s="363">
        <f>F130-F131</f>
        <v>0</v>
      </c>
      <c r="G132" s="363">
        <f>G130-G131</f>
        <v>35.727499999999964</v>
      </c>
      <c r="H132" s="363">
        <f t="shared" si="9"/>
        <v>464.27250000000004</v>
      </c>
      <c r="I132" s="376">
        <f>I130-I131</f>
        <v>42.928509999999733</v>
      </c>
      <c r="J132" s="39"/>
      <c r="K132" s="126"/>
      <c r="L132" s="154"/>
      <c r="M132" s="154"/>
    </row>
    <row r="133" spans="2:13" ht="15.75" thickBot="1" x14ac:dyDescent="0.3">
      <c r="B133" s="9"/>
      <c r="C133" s="253" t="s">
        <v>79</v>
      </c>
      <c r="D133" s="243">
        <v>8119</v>
      </c>
      <c r="E133" s="243">
        <v>7209</v>
      </c>
      <c r="F133" s="365">
        <v>146.49602999999999</v>
      </c>
      <c r="G133" s="365">
        <v>3465.17616</v>
      </c>
      <c r="H133" s="365">
        <f t="shared" si="9"/>
        <v>3743.82384</v>
      </c>
      <c r="I133" s="378">
        <v>3567.8324299999999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9" t="s">
        <v>13</v>
      </c>
      <c r="D134" s="214">
        <v>139</v>
      </c>
      <c r="E134" s="214">
        <f>D134</f>
        <v>139</v>
      </c>
      <c r="F134" s="361"/>
      <c r="G134" s="361">
        <v>12.69735</v>
      </c>
      <c r="H134" s="361">
        <f t="shared" si="9"/>
        <v>126.30265</v>
      </c>
      <c r="I134" s="219">
        <v>12.166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4" t="s">
        <v>42</v>
      </c>
      <c r="D135" s="282">
        <v>250</v>
      </c>
      <c r="E135" s="282">
        <v>250</v>
      </c>
      <c r="F135" s="366"/>
      <c r="G135" s="366">
        <v>207.3338</v>
      </c>
      <c r="H135" s="366">
        <f t="shared" si="9"/>
        <v>42.666200000000003</v>
      </c>
      <c r="I135" s="285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4" t="s">
        <v>65</v>
      </c>
      <c r="D136" s="214">
        <v>2000</v>
      </c>
      <c r="E136" s="214">
        <v>2000</v>
      </c>
      <c r="F136" s="361">
        <v>24.029520000000002</v>
      </c>
      <c r="G136" s="361">
        <v>2000</v>
      </c>
      <c r="H136" s="361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9" t="s">
        <v>14</v>
      </c>
      <c r="D137" s="213"/>
      <c r="E137" s="213"/>
      <c r="F137" s="367">
        <v>1</v>
      </c>
      <c r="G137" s="367">
        <v>574</v>
      </c>
      <c r="H137" s="367">
        <f t="shared" si="9"/>
        <v>-574</v>
      </c>
      <c r="I137" s="283">
        <v>230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68">
        <f>F119+F123+F124+F134+F135+F136+F137</f>
        <v>2257.2287099999999</v>
      </c>
      <c r="G138" s="368">
        <f>G119+G123+G124+G134+G135+G136+G137</f>
        <v>86244.481629999995</v>
      </c>
      <c r="H138" s="368">
        <f t="shared" si="9"/>
        <v>56495.518370000005</v>
      </c>
      <c r="I138" s="350">
        <f>I119+I123+I124+I134+I135+I136+I137</f>
        <v>87814.997149999981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302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">
      <c r="B148" s="117"/>
      <c r="C148" s="323" t="s">
        <v>2</v>
      </c>
      <c r="D148" s="324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5" t="s">
        <v>55</v>
      </c>
      <c r="D149" s="256">
        <v>36219</v>
      </c>
      <c r="E149" s="257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8" t="s">
        <v>67</v>
      </c>
      <c r="D150" s="259">
        <v>13055</v>
      </c>
      <c r="E150" s="257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60" t="s">
        <v>68</v>
      </c>
      <c r="D151" s="259">
        <v>6586</v>
      </c>
      <c r="E151" s="257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61" t="s">
        <v>31</v>
      </c>
      <c r="D152" s="262">
        <f>D149+D150+D151</f>
        <v>55860</v>
      </c>
      <c r="E152" s="257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3" t="s">
        <v>121</v>
      </c>
      <c r="D153" s="264"/>
      <c r="E153" s="264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3" t="s">
        <v>122</v>
      </c>
      <c r="D154" s="264"/>
      <c r="E154" s="264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1" t="str">
        <f>F19</f>
        <v>LANDET KVANTUM UKE 26</v>
      </c>
      <c r="F157" s="104" t="str">
        <f>G19</f>
        <v>LANDET KVANTUM T.O.M UKE 26</v>
      </c>
      <c r="G157" s="104" t="str">
        <f>I19</f>
        <v>RESTKVOTER</v>
      </c>
      <c r="H157" s="104" t="str">
        <f>J19</f>
        <v>LANDET KVANTUM T.O.M. UKE 26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79">
        <v>1223.21021</v>
      </c>
      <c r="F158" s="382">
        <v>19081.052210000002</v>
      </c>
      <c r="G158" s="382">
        <f>D158-F158</f>
        <v>17003.947789999998</v>
      </c>
      <c r="H158" s="382">
        <v>13281.02449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79"/>
      <c r="F159" s="382">
        <v>6.9090100000000003</v>
      </c>
      <c r="G159" s="382">
        <f>D159-F159</f>
        <v>93.090990000000005</v>
      </c>
      <c r="H159" s="382">
        <v>19.353370000000002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80"/>
      <c r="F160" s="383"/>
      <c r="G160" s="383">
        <f>D160-F160</f>
        <v>34</v>
      </c>
      <c r="H160" s="383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81">
        <f>SUM(E158:E160)</f>
        <v>1223.21021</v>
      </c>
      <c r="F161" s="384">
        <f>SUM(F158:F160)</f>
        <v>19087.961220000001</v>
      </c>
      <c r="G161" s="384">
        <f>D161-F161</f>
        <v>17131.038779999999</v>
      </c>
      <c r="H161" s="384">
        <f>SUM(H158:H160)</f>
        <v>13300.377860000001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328" t="s">
        <v>1</v>
      </c>
      <c r="C164" s="329"/>
      <c r="D164" s="329"/>
      <c r="E164" s="329"/>
      <c r="F164" s="329"/>
      <c r="G164" s="329"/>
      <c r="H164" s="329"/>
      <c r="I164" s="329"/>
      <c r="J164" s="329"/>
      <c r="K164" s="330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23" t="s">
        <v>2</v>
      </c>
      <c r="D166" s="324"/>
      <c r="E166" s="323" t="s">
        <v>53</v>
      </c>
      <c r="F166" s="324"/>
      <c r="G166" s="323" t="s">
        <v>54</v>
      </c>
      <c r="H166" s="324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5" t="s">
        <v>55</v>
      </c>
      <c r="D167" s="265">
        <v>40823</v>
      </c>
      <c r="E167" s="266" t="s">
        <v>5</v>
      </c>
      <c r="F167" s="267">
        <v>27313</v>
      </c>
      <c r="G167" s="258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8" t="s">
        <v>44</v>
      </c>
      <c r="D168" s="268">
        <v>38310</v>
      </c>
      <c r="E168" s="269" t="s">
        <v>45</v>
      </c>
      <c r="F168" s="270">
        <v>8000</v>
      </c>
      <c r="G168" s="258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8"/>
      <c r="D169" s="268"/>
      <c r="E169" s="269" t="s">
        <v>38</v>
      </c>
      <c r="F169" s="270">
        <v>5500</v>
      </c>
      <c r="G169" s="258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8"/>
      <c r="D170" s="268"/>
      <c r="E170" s="269"/>
      <c r="F170" s="270"/>
      <c r="G170" s="258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71">
        <f>SUM(D167:D170)</f>
        <v>79133</v>
      </c>
      <c r="E171" s="272" t="s">
        <v>57</v>
      </c>
      <c r="F171" s="271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40" t="s">
        <v>92</v>
      </c>
      <c r="D172" s="269"/>
      <c r="E172" s="269"/>
      <c r="F172" s="269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3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25" t="s">
        <v>8</v>
      </c>
      <c r="C175" s="326"/>
      <c r="D175" s="326"/>
      <c r="E175" s="326"/>
      <c r="F175" s="326"/>
      <c r="G175" s="326"/>
      <c r="H175" s="326"/>
      <c r="I175" s="326"/>
      <c r="J175" s="326"/>
      <c r="K175" s="327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26</v>
      </c>
      <c r="G177" s="104" t="str">
        <f>G19</f>
        <v>LANDET KVANTUM T.O.M UKE 26</v>
      </c>
      <c r="H177" s="104" t="str">
        <f>I19</f>
        <v>RESTKVOTER</v>
      </c>
      <c r="I177" s="104" t="str">
        <f>J19</f>
        <v>LANDET KVANTUM T.O.M. UKE 26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85">
        <f>F179+F180+F181+F182</f>
        <v>100.6506</v>
      </c>
      <c r="G178" s="385">
        <f t="shared" si="11"/>
        <v>7542.6578599999993</v>
      </c>
      <c r="H178" s="385">
        <f t="shared" si="11"/>
        <v>22746.342140000001</v>
      </c>
      <c r="I178" s="385">
        <f>I179+I180+I181+I182</f>
        <v>18169.031229999997</v>
      </c>
      <c r="J178" s="79"/>
      <c r="K178" s="57"/>
      <c r="L178" s="189"/>
      <c r="M178" s="189"/>
    </row>
    <row r="179" spans="1:13" ht="14.1" customHeight="1" x14ac:dyDescent="0.25">
      <c r="B179" s="49"/>
      <c r="C179" s="280" t="s">
        <v>72</v>
      </c>
      <c r="D179" s="274">
        <v>16288</v>
      </c>
      <c r="E179" s="274">
        <v>18521</v>
      </c>
      <c r="F179" s="386"/>
      <c r="G179" s="386">
        <v>4400.5849099999996</v>
      </c>
      <c r="H179" s="386">
        <f t="shared" ref="H179:H184" si="12">E179-G179</f>
        <v>14120.41509</v>
      </c>
      <c r="I179" s="386">
        <v>13926.41404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4">
        <v>4239</v>
      </c>
      <c r="E180" s="274">
        <v>4820</v>
      </c>
      <c r="F180" s="386"/>
      <c r="G180" s="386">
        <v>930.25800000000004</v>
      </c>
      <c r="H180" s="386">
        <f t="shared" si="12"/>
        <v>3889.7420000000002</v>
      </c>
      <c r="I180" s="386">
        <v>1379.42543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4">
        <v>1561</v>
      </c>
      <c r="E181" s="274">
        <v>1617</v>
      </c>
      <c r="F181" s="386">
        <v>18.250599999999999</v>
      </c>
      <c r="G181" s="386">
        <v>1690.08035</v>
      </c>
      <c r="H181" s="386">
        <f t="shared" si="12"/>
        <v>-73.080349999999953</v>
      </c>
      <c r="I181" s="386">
        <v>1873.54556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7" t="s">
        <v>105</v>
      </c>
      <c r="D182" s="308">
        <v>5124</v>
      </c>
      <c r="E182" s="308">
        <v>5331</v>
      </c>
      <c r="F182" s="387">
        <v>82.4</v>
      </c>
      <c r="G182" s="387">
        <v>521.7346</v>
      </c>
      <c r="H182" s="387">
        <f t="shared" si="12"/>
        <v>4809.2654000000002</v>
      </c>
      <c r="I182" s="387">
        <v>989.64620000000002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5">
        <v>5500</v>
      </c>
      <c r="E183" s="275">
        <v>5500</v>
      </c>
      <c r="F183" s="388">
        <v>25.033300000000001</v>
      </c>
      <c r="G183" s="388">
        <v>3699.703</v>
      </c>
      <c r="H183" s="388">
        <f t="shared" si="12"/>
        <v>1800.297</v>
      </c>
      <c r="I183" s="388">
        <v>4697.3212400000002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5">
        <v>8000</v>
      </c>
      <c r="E184" s="215">
        <v>8000</v>
      </c>
      <c r="F184" s="385">
        <f>F185+F186</f>
        <v>61.400689999999997</v>
      </c>
      <c r="G184" s="385">
        <f>G185+G186</f>
        <v>2066.8170799999998</v>
      </c>
      <c r="H184" s="385">
        <f t="shared" si="12"/>
        <v>5933.1829200000002</v>
      </c>
      <c r="I184" s="385">
        <f>I185+I186</f>
        <v>1499.44416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4"/>
      <c r="E185" s="274"/>
      <c r="F185" s="386">
        <v>1.71292</v>
      </c>
      <c r="G185" s="386">
        <v>298.24680999999998</v>
      </c>
      <c r="H185" s="386"/>
      <c r="I185" s="386">
        <v>180.74995000000001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7"/>
      <c r="E186" s="217"/>
      <c r="F186" s="389">
        <v>59.68777</v>
      </c>
      <c r="G186" s="389">
        <v>1768.5702699999999</v>
      </c>
      <c r="H186" s="389"/>
      <c r="I186" s="389">
        <v>1318.6942100000001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5">
        <v>10</v>
      </c>
      <c r="E187" s="275">
        <v>10</v>
      </c>
      <c r="F187" s="388"/>
      <c r="G187" s="388">
        <v>0.59865000000000002</v>
      </c>
      <c r="H187" s="388">
        <f>E187-G187</f>
        <v>9.4013500000000008</v>
      </c>
      <c r="I187" s="388">
        <v>0.36840000000000001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6"/>
      <c r="E188" s="216"/>
      <c r="F188" s="390">
        <v>7</v>
      </c>
      <c r="G188" s="390">
        <v>36</v>
      </c>
      <c r="H188" s="390">
        <f>E188-G188</f>
        <v>-36</v>
      </c>
      <c r="I188" s="390">
        <v>27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194.08458999999999</v>
      </c>
      <c r="G189" s="210">
        <f>G178+G183+G184+G187+G188</f>
        <v>13345.776589999998</v>
      </c>
      <c r="H189" s="210">
        <f>H178+H183+H184+H187+H188</f>
        <v>30453.223409999999</v>
      </c>
      <c r="I189" s="210">
        <f>I178+I183+I184+I187+I188</f>
        <v>24393.165029999996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302" t="s">
        <v>73</v>
      </c>
      <c r="D190" s="66"/>
      <c r="E190" s="66"/>
      <c r="F190" s="66"/>
      <c r="G190" s="66"/>
      <c r="H190" s="301"/>
      <c r="I190" s="301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3" t="s">
        <v>104</v>
      </c>
      <c r="D191" s="66"/>
      <c r="E191" s="66"/>
      <c r="F191" s="66"/>
      <c r="G191" s="66"/>
      <c r="H191" s="301"/>
      <c r="I191" s="301"/>
      <c r="J191" s="141"/>
      <c r="K191" s="142"/>
      <c r="L191" s="141"/>
      <c r="M191" s="141"/>
    </row>
    <row r="192" spans="1:13" ht="15.75" thickBot="1" x14ac:dyDescent="0.3">
      <c r="B192" s="58"/>
      <c r="C192" s="320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328" t="s">
        <v>1</v>
      </c>
      <c r="C195" s="329"/>
      <c r="D195" s="329"/>
      <c r="E195" s="329"/>
      <c r="F195" s="329"/>
      <c r="G195" s="329"/>
      <c r="H195" s="329"/>
      <c r="I195" s="329"/>
      <c r="J195" s="329"/>
      <c r="K195" s="330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323" t="s">
        <v>2</v>
      </c>
      <c r="D197" s="324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5" t="s">
        <v>71</v>
      </c>
      <c r="D198" s="256">
        <v>2120</v>
      </c>
      <c r="E198" s="276"/>
      <c r="F198" s="226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8" t="s">
        <v>44</v>
      </c>
      <c r="D199" s="259">
        <v>12216</v>
      </c>
      <c r="E199" s="276"/>
      <c r="F199" s="226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60" t="s">
        <v>28</v>
      </c>
      <c r="D200" s="259">
        <v>382</v>
      </c>
      <c r="E200" s="276"/>
      <c r="F200" s="226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61" t="s">
        <v>31</v>
      </c>
      <c r="D201" s="262">
        <f>SUM(D198:D200)</f>
        <v>14718</v>
      </c>
      <c r="E201" s="276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7" t="s">
        <v>95</v>
      </c>
      <c r="D202" s="269"/>
      <c r="E202" s="269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3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325" t="s">
        <v>8</v>
      </c>
      <c r="C205" s="326"/>
      <c r="D205" s="326"/>
      <c r="E205" s="326"/>
      <c r="F205" s="326"/>
      <c r="G205" s="326"/>
      <c r="H205" s="326"/>
      <c r="I205" s="326"/>
      <c r="J205" s="326"/>
      <c r="K205" s="327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26</v>
      </c>
      <c r="F207" s="104" t="str">
        <f>G19</f>
        <v>LANDET KVANTUM T.O.M UKE 26</v>
      </c>
      <c r="G207" s="104" t="str">
        <f>I19</f>
        <v>RESTKVOTER</v>
      </c>
      <c r="H207" s="104" t="str">
        <f>J19</f>
        <v>LANDET KVANTUM T.O.M. UKE 26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82">
        <v>9.6730099999999997</v>
      </c>
      <c r="F208" s="382">
        <v>226.45819</v>
      </c>
      <c r="G208" s="382">
        <f>D208-F208</f>
        <v>473.54181</v>
      </c>
      <c r="H208" s="382">
        <v>448.76882000000001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82">
        <v>67.838220000000007</v>
      </c>
      <c r="F209" s="382">
        <v>872.87077999999997</v>
      </c>
      <c r="G209" s="382">
        <f t="shared" ref="G209:G211" si="13">D209-F209</f>
        <v>497.12922000000003</v>
      </c>
      <c r="H209" s="382">
        <v>1589.579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82"/>
      <c r="F210" s="382">
        <v>1.2104200000000001</v>
      </c>
      <c r="G210" s="382">
        <f t="shared" si="13"/>
        <v>48.789580000000001</v>
      </c>
      <c r="H210" s="382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82">
        <v>0.06</v>
      </c>
      <c r="F211" s="382">
        <v>2.0234299999999998</v>
      </c>
      <c r="G211" s="382">
        <f t="shared" si="13"/>
        <v>-2.0234299999999998</v>
      </c>
      <c r="H211" s="382">
        <v>3.2811300000000001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84">
        <f>SUM(E208:E211)</f>
        <v>77.571230000000014</v>
      </c>
      <c r="F212" s="384">
        <f>SUM(F208:F211)</f>
        <v>1102.5628200000001</v>
      </c>
      <c r="G212" s="384">
        <f>D212-F212</f>
        <v>1017.4371799999999</v>
      </c>
      <c r="H212" s="384">
        <f>H208+H209+H210+H211</f>
        <v>2043.73909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328" t="s">
        <v>1</v>
      </c>
      <c r="C223" s="329"/>
      <c r="D223" s="329"/>
      <c r="E223" s="329"/>
      <c r="F223" s="329"/>
      <c r="G223" s="329"/>
      <c r="H223" s="329"/>
      <c r="I223" s="329"/>
      <c r="J223" s="329"/>
      <c r="K223" s="330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323" t="s">
        <v>2</v>
      </c>
      <c r="D225" s="324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5" t="s">
        <v>71</v>
      </c>
      <c r="D226" s="256">
        <v>5148</v>
      </c>
      <c r="E226" s="276"/>
      <c r="F226" s="226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8" t="s">
        <v>44</v>
      </c>
      <c r="D227" s="259">
        <v>3465</v>
      </c>
      <c r="E227" s="276"/>
      <c r="F227" s="226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8" t="s">
        <v>28</v>
      </c>
      <c r="D228" s="259">
        <v>123</v>
      </c>
      <c r="E228" s="276"/>
      <c r="F228" s="226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61" t="s">
        <v>31</v>
      </c>
      <c r="D229" s="262">
        <f>SUM(D226:D228)</f>
        <v>8736</v>
      </c>
      <c r="E229" s="276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7" t="s">
        <v>107</v>
      </c>
      <c r="D230" s="269"/>
      <c r="E230" s="269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325" t="s">
        <v>8</v>
      </c>
      <c r="C232" s="326"/>
      <c r="D232" s="326"/>
      <c r="E232" s="326"/>
      <c r="F232" s="326"/>
      <c r="G232" s="326"/>
      <c r="H232" s="326"/>
      <c r="I232" s="326"/>
      <c r="J232" s="326"/>
      <c r="K232" s="327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14" t="s">
        <v>87</v>
      </c>
      <c r="D234" s="315" t="s">
        <v>88</v>
      </c>
      <c r="E234" s="314" t="str">
        <f>E207</f>
        <v>LANDET KVANTUM UKE 26</v>
      </c>
      <c r="F234" s="314" t="str">
        <f>F207</f>
        <v>LANDET KVANTUM T.O.M UKE 26</v>
      </c>
      <c r="G234" s="391" t="s">
        <v>62</v>
      </c>
      <c r="H234" s="314" t="str">
        <f>H207</f>
        <v>LANDET KVANTUM T.O.M. UKE 26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347">
        <v>1900</v>
      </c>
      <c r="E235" s="397">
        <f>SUM(E236:E237)</f>
        <v>0</v>
      </c>
      <c r="F235" s="397">
        <f>SUM(F236:F237)</f>
        <v>1914.28793</v>
      </c>
      <c r="G235" s="392">
        <f>D235-F235</f>
        <v>-14.28792999999996</v>
      </c>
      <c r="H235" s="397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16" t="s">
        <v>78</v>
      </c>
      <c r="D236" s="348"/>
      <c r="E236" s="398"/>
      <c r="F236" s="398">
        <v>1555.61869</v>
      </c>
      <c r="G236" s="393"/>
      <c r="H236" s="398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16" t="s">
        <v>79</v>
      </c>
      <c r="D237" s="349"/>
      <c r="E237" s="399"/>
      <c r="F237" s="399">
        <v>358.66924</v>
      </c>
      <c r="G237" s="394"/>
      <c r="H237" s="399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347">
        <v>1624</v>
      </c>
      <c r="E238" s="397">
        <f>SUM(E239:E240)</f>
        <v>108.0515</v>
      </c>
      <c r="F238" s="397">
        <f>SUM(F239:F240)</f>
        <v>737.93026999999995</v>
      </c>
      <c r="G238" s="392">
        <f>D238-F238</f>
        <v>886.06973000000005</v>
      </c>
      <c r="H238" s="397">
        <f>SUM(H239:H240)</f>
        <v>484.90780000000001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16" t="s">
        <v>78</v>
      </c>
      <c r="D239" s="348"/>
      <c r="E239" s="398">
        <v>90.709500000000006</v>
      </c>
      <c r="F239" s="398">
        <v>577.75621999999998</v>
      </c>
      <c r="G239" s="393"/>
      <c r="H239" s="398">
        <v>351.97550000000001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16" t="s">
        <v>79</v>
      </c>
      <c r="D240" s="349"/>
      <c r="E240" s="399">
        <v>17.341999999999999</v>
      </c>
      <c r="F240" s="399">
        <v>160.17404999999999</v>
      </c>
      <c r="G240" s="394"/>
      <c r="H240" s="399">
        <v>132.9323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347">
        <v>1624</v>
      </c>
      <c r="E241" s="397">
        <f>SUM(E242:E243)</f>
        <v>0</v>
      </c>
      <c r="F241" s="397">
        <f>SUM(F242:F243)</f>
        <v>0</v>
      </c>
      <c r="G241" s="392">
        <f>D241-F241</f>
        <v>1624</v>
      </c>
      <c r="H241" s="397">
        <f>SUM(H242:H243)</f>
        <v>0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16" t="s">
        <v>78</v>
      </c>
      <c r="D242" s="348"/>
      <c r="E242" s="398"/>
      <c r="F242" s="398"/>
      <c r="G242" s="393"/>
      <c r="H242" s="398"/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16" t="s">
        <v>79</v>
      </c>
      <c r="D243" s="349"/>
      <c r="E243" s="399"/>
      <c r="F243" s="399"/>
      <c r="G243" s="394"/>
      <c r="H243" s="399"/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7"/>
      <c r="E244" s="383"/>
      <c r="F244" s="383"/>
      <c r="G244" s="395"/>
      <c r="H244" s="383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8">
        <f>SUM(D235:D244)</f>
        <v>5148</v>
      </c>
      <c r="E245" s="384">
        <f>E235+E238+E241+E244</f>
        <v>108.0515</v>
      </c>
      <c r="F245" s="384">
        <f>F235+F238+F241+F244</f>
        <v>2652.2181999999998</v>
      </c>
      <c r="G245" s="396">
        <f>SUM(G235:G244)</f>
        <v>2495.7818000000002</v>
      </c>
      <c r="H245" s="384">
        <f>H235+H238+H241+H244</f>
        <v>2080.06315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26
&amp;"-,Normal"&amp;11(iht. motatte landings- og sluttsedler fra fiskesalgslagene; alle tallstørrelser i hele tonn)&amp;R30.06.2020
</oddHeader>
    <oddFooter>&amp;LFiskeridirektoratet&amp;CReguleringsseksjonen&amp;RSynnøve Liabø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UKE_26_2020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2020-07-01T06:21:30Z</cp:lastPrinted>
  <dcterms:created xsi:type="dcterms:W3CDTF">2011-07-06T12:13:20Z</dcterms:created>
  <dcterms:modified xsi:type="dcterms:W3CDTF">2020-07-01T06:22:29Z</dcterms:modified>
</cp:coreProperties>
</file>