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19200" windowHeight="7050" tabRatio="374"/>
  </bookViews>
  <sheets>
    <sheet name="UKE_51_2021" sheetId="1" r:id="rId1"/>
  </sheets>
  <definedNames>
    <definedName name="Z_14D440E4_F18A_4F78_9989_38C1B133222D_.wvu.Cols" localSheetId="0" hidden="1">UKE_51_2021!#REF!</definedName>
    <definedName name="Z_14D440E4_F18A_4F78_9989_38C1B133222D_.wvu.PrintArea" localSheetId="0" hidden="1">UKE_51_2021!$B$1:$J$344</definedName>
    <definedName name="Z_14D440E4_F18A_4F78_9989_38C1B133222D_.wvu.Rows" localSheetId="0" hidden="1">UKE_51_2021!#REF!,UKE_51_2021!#REF!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51" i="1" l="1"/>
  <c r="G150" i="1"/>
  <c r="G145" i="1"/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H190" i="1" l="1"/>
  <c r="H41" i="1" l="1"/>
  <c r="F147" i="1" l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6" i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F162" i="1"/>
  <c r="E120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<sst xmlns="http://schemas.openxmlformats.org/spreadsheetml/2006/main" count="265" uniqueCount="143">
  <si>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</si>
  <si>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</si>
  <si>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</si>
  <si>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</si>
  <si>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</si>
  <si>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</si>
  <si>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</si>
  <si>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</si>
  <si>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</si>
  <si>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</si>
  <si>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</si>
  <si>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</si>
  <si>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</si>
  <si>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</si>
  <si>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</si>
  <si>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</si>
  <si>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</si>
  <si>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</si>
  <si>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</si>
  <si>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</si>
  <si>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</si>
  <si>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</si>
  <si>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</si>
  <si>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</si>
  <si>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</si>
  <si>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</si>
  <si>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</si>
  <si>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</si>
  <si>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</si>
  <si>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</si>
  <si>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</si>
  <si>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</si>
  <si>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</si>
  <si>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</si>
  <si>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</si>
  <si>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</si>
  <si>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</si>
  <si>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</si>
  <si>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</si>
  <si>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</si>
  <si>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</si>
  <si>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</si>
  <si>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</si>
  <si>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</si>
  <si>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</si>
  <si>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</si>
  <si>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</si>
  <si>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</si>
  <si>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</si>
  <si>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</si>
  <si>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</si>
  <si>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</si>
  <si>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</si>
  <si>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</si>
  <si>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</si>
  <si>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</si>
  <si>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</si>
  <si>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</si>
  <si>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</si>
  <si>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</si>
  <si>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</si>
  <si>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</si>
  <si>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</si>
  <si>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</si>
  <si>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</si>
  <si>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</si>
  <si>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</si>
  <si>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</si>
  <si>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</si>
  <si>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</si>
  <si>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</si>
  <si>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</si>
  <si>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</si>
  <si>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</si>
  <si>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</si>
  <si>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</si>
  <si>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</si>
  <si>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</si>
  <si>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</si>
  <si>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</si>
  <si>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</si>
  <si>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</si>
  <si>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</si>
  <si>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</si>
  <si>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</si>
  <si>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</si>
  <si>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</si>
  <si>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</si>
  <si>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</si>
  <si>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</si>
  <si>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</si>
  <si>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</si>
  <si>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</si>
  <si>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</si>
  <si>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</si>
  <si>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</si>
  <si>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</si>
  <si>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</si>
  <si>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</si>
  <si>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</si>
  <si>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</si>
  <si>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</si>
  <si>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</si>
  <si>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</si>
  <si>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</si>
  <si>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</si>
  <si>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</si>
  <si>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</si>
  <si>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</si>
  <si>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</si>
  <si>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</si>
  <si>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</si>
  <si>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</si>
  <si>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</si>
  <si>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</si>
  <si>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</si>
  <si>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</si>
  <si>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</si>
  <si>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</si>
  <si>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</si>
  <si>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</si>
  <si>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</si>
  <si>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</si>
  <si>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</si>
  <si>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</si>
  <si>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</si>
  <si>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</si>
  <si>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</si>
  <si>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</si>
  <si>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</si>
  <si>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</si>
  <si>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</si>
  <si>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</si>
  <si>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</si>
  <si>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</si>
  <si>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</si>
  <si>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t>FANGST UKE 51</t>
  </si>
  <si>
    <t>FANGST T.O.M UKE 51</t>
  </si>
  <si>
    <t>RESTKVOTER UKE 51</t>
  </si>
  <si>
    <t>FANGST T.O.M. UKE 51 2020</t>
  </si>
  <si>
    <r>
      <t xml:space="preserve">3 </t>
    </r>
    <r>
      <rPr>
        <sz val="9"/>
        <color indexed="8"/>
        <rFont val="Calibri"/>
        <family val="2"/>
      </rPr>
      <t>Registrert rekreasjonsfiske utgjør 991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</si>
  <si>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10 072 tonn sei med konvensjonelle redskap som belastes notkvoten pr. uke 50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</si>
  <si>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595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</si>
</sst>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2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0" fontId="0" fillId="0" borderId="4" xfId="0" applyBorder="1"/>
    <xf numFmtId="0" fontId="0" fillId="0" borderId="26" xfId="0" applyBorder="1"/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110" zoomScaleNormal="110" zoomScaleSheetLayoutView="100" zoomScalePageLayoutView="110" workbookViewId="0">
      <selection activeCell="J22" sqref="J22"/>
    </sheetView>
  </sheetViews>
  <sheetFormatPr baseColWidth="10" defaultColWidth="11.41796875" defaultRowHeight="0" customHeight="1" zeroHeight="1" x14ac:dyDescent="0.55000000000000004"/>
  <cols>
    <col min="1" max="1" width="2.41796875" customWidth="1"/>
    <col min="2" max="2" width="2.83984375" customWidth="1"/>
    <col min="3" max="3" width="32.41796875" customWidth="1"/>
    <col min="4" max="4" width="16.83984375" customWidth="1"/>
    <col min="5" max="5" width="16.41796875" bestFit="1" customWidth="1"/>
    <col min="6" max="6" width="15" customWidth="1"/>
    <col min="7" max="7" width="19.578125" customWidth="1"/>
    <col min="8" max="8" width="17.68359375" customWidth="1"/>
    <col min="9" max="9" width="18.41796875" customWidth="1"/>
    <col min="10" max="10" width="19.15625" customWidth="1"/>
  </cols>
  <sheetData>
    <row r="1" spans="1:10" ht="8.1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399" t="s">
        <v>133</v>
      </c>
      <c r="C2" s="400"/>
      <c r="D2" s="400"/>
      <c r="E2" s="400"/>
      <c r="F2" s="400"/>
      <c r="G2" s="400"/>
      <c r="H2" s="400"/>
      <c r="I2" s="400"/>
      <c r="J2" s="401"/>
    </row>
    <row r="3" spans="1:10" ht="14.8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6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55000000000000004">
      <c r="A9" s="6"/>
      <c r="B9" s="402"/>
      <c r="C9" s="403"/>
      <c r="D9" s="403"/>
      <c r="E9" s="403"/>
      <c r="F9" s="403"/>
      <c r="G9" s="403"/>
      <c r="H9" s="403"/>
      <c r="I9" s="403"/>
      <c r="J9" s="404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6">
      <c r="A11" s="1"/>
      <c r="B11" s="50"/>
      <c r="C11" s="395" t="s">
        <v>1</v>
      </c>
      <c r="D11" s="396"/>
      <c r="E11" s="395" t="s">
        <v>18</v>
      </c>
      <c r="F11" s="396"/>
      <c r="G11" s="395" t="s">
        <v>19</v>
      </c>
      <c r="H11" s="396"/>
      <c r="I11" s="87"/>
      <c r="J11" s="61"/>
    </row>
    <row r="12" spans="1:10" ht="14.1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1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6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55000000000000004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55000000000000004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1010.7888400000001</v>
      </c>
      <c r="G23" s="172">
        <f t="shared" si="0"/>
        <v>113936.65029000001</v>
      </c>
      <c r="H23" s="172">
        <f t="shared" si="0"/>
        <v>16502.349709999999</v>
      </c>
      <c r="I23" s="172">
        <f t="shared" si="0"/>
        <v>98420.807750000007</v>
      </c>
      <c r="J23" s="61"/>
    </row>
    <row r="24" spans="1:10" ht="14.1" customHeight="1" x14ac:dyDescent="0.55000000000000004">
      <c r="A24" s="26"/>
      <c r="B24" s="52"/>
      <c r="C24" s="144" t="s">
        <v>10</v>
      </c>
      <c r="D24" s="182">
        <v>128899</v>
      </c>
      <c r="E24" s="173">
        <v>129707</v>
      </c>
      <c r="F24" s="173">
        <v>1010.7888400000001</v>
      </c>
      <c r="G24" s="173">
        <v>113347.21059</v>
      </c>
      <c r="H24" s="173">
        <f>E24-G24</f>
        <v>16359.789409999998</v>
      </c>
      <c r="I24" s="173">
        <v>97644.876690000005</v>
      </c>
      <c r="J24" s="61"/>
    </row>
    <row r="25" spans="1:10" ht="14.1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589.43970000000002</v>
      </c>
      <c r="H25" s="173">
        <f>E25-G25</f>
        <v>142.56029999999998</v>
      </c>
      <c r="I25" s="173">
        <v>775.93106</v>
      </c>
      <c r="J25" s="61"/>
    </row>
    <row r="26" spans="1:10" ht="14.1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2294.20559</v>
      </c>
      <c r="G26" s="172">
        <f t="shared" si="1"/>
        <v>244385.60558100001</v>
      </c>
      <c r="H26" s="172">
        <f t="shared" si="1"/>
        <v>37527.394418999997</v>
      </c>
      <c r="I26" s="172">
        <f t="shared" si="1"/>
        <v>213430.78467999998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701.63009</v>
      </c>
      <c r="G27" s="175">
        <f t="shared" si="2"/>
        <v>195967.447201</v>
      </c>
      <c r="H27" s="175">
        <f t="shared" si="2"/>
        <v>24718.552798999997</v>
      </c>
      <c r="I27" s="175">
        <f t="shared" si="2"/>
        <v>164901.35063999999</v>
      </c>
      <c r="J27" s="61"/>
    </row>
    <row r="28" spans="1:10" ht="14.1" customHeight="1" x14ac:dyDescent="0.55000000000000004">
      <c r="A28" s="10"/>
      <c r="B28" s="63"/>
      <c r="C28" s="149" t="s">
        <v>20</v>
      </c>
      <c r="D28" s="185">
        <v>52672</v>
      </c>
      <c r="E28" s="176">
        <v>52674</v>
      </c>
      <c r="F28" s="176">
        <f>32.13855-E55</f>
        <v>-0.86144999999999783</v>
      </c>
      <c r="G28" s="176">
        <f>47187.05624-F55</f>
        <v>43556.056239999998</v>
      </c>
      <c r="H28" s="176">
        <f t="shared" ref="H28:H34" si="3">E28-G28</f>
        <v>9117.9437600000019</v>
      </c>
      <c r="I28" s="176">
        <f>42689.3373-H55</f>
        <v>38470.337299999999</v>
      </c>
      <c r="J28" s="390"/>
    </row>
    <row r="29" spans="1:10" ht="14.1" customHeight="1" x14ac:dyDescent="0.55000000000000004">
      <c r="A29" s="10"/>
      <c r="B29" s="63"/>
      <c r="C29" s="149" t="s">
        <v>56</v>
      </c>
      <c r="D29" s="185">
        <v>56909</v>
      </c>
      <c r="E29" s="176">
        <v>58310</v>
      </c>
      <c r="F29" s="176">
        <f>453.45286-E56</f>
        <v>347.45285999999999</v>
      </c>
      <c r="G29" s="176">
        <f>59191.39274-F56</f>
        <v>52594.392740000003</v>
      </c>
      <c r="H29" s="176">
        <f t="shared" si="3"/>
        <v>5715.607259999997</v>
      </c>
      <c r="I29" s="176">
        <f>45186.9089-H56</f>
        <v>39867.908900000002</v>
      </c>
      <c r="J29" s="390"/>
    </row>
    <row r="30" spans="1:10" ht="14.1" customHeight="1" x14ac:dyDescent="0.55000000000000004">
      <c r="A30" s="10"/>
      <c r="B30" s="63"/>
      <c r="C30" s="149" t="s">
        <v>57</v>
      </c>
      <c r="D30" s="185">
        <v>54293</v>
      </c>
      <c r="E30" s="176">
        <v>54344</v>
      </c>
      <c r="F30" s="176">
        <f>216.03868-E57</f>
        <v>179.03868</v>
      </c>
      <c r="G30" s="176">
        <f>50391.963569-F57</f>
        <v>45391.963569</v>
      </c>
      <c r="H30" s="176">
        <f t="shared" si="3"/>
        <v>8952.0364310000004</v>
      </c>
      <c r="I30" s="176">
        <f>46798.15329-H57</f>
        <v>41705.153290000002</v>
      </c>
      <c r="J30" s="390"/>
    </row>
    <row r="31" spans="1:10" ht="14.1" customHeight="1" x14ac:dyDescent="0.55000000000000004">
      <c r="A31" s="10"/>
      <c r="B31" s="63"/>
      <c r="C31" s="149" t="s">
        <v>69</v>
      </c>
      <c r="D31" s="185">
        <v>39638</v>
      </c>
      <c r="E31" s="176">
        <v>40088</v>
      </c>
      <c r="F31" s="176">
        <f>0-E58</f>
        <v>0</v>
      </c>
      <c r="G31" s="176">
        <f>39197.034652-F58</f>
        <v>37076.034652000002</v>
      </c>
      <c r="H31" s="176">
        <f t="shared" si="3"/>
        <v>3011.9653479999979</v>
      </c>
      <c r="I31" s="176">
        <f>30226.95115-H58</f>
        <v>27713.951150000001</v>
      </c>
      <c r="J31" s="390"/>
    </row>
    <row r="32" spans="1:10" ht="14.1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176</v>
      </c>
      <c r="G32" s="176">
        <f>F54</f>
        <v>17349</v>
      </c>
      <c r="H32" s="176">
        <f t="shared" si="3"/>
        <v>-2079</v>
      </c>
      <c r="I32" s="176">
        <f>H54</f>
        <v>17144</v>
      </c>
      <c r="J32" s="390"/>
    </row>
    <row r="33" spans="1:13" ht="14.1" customHeight="1" x14ac:dyDescent="0.55000000000000004">
      <c r="A33" s="11"/>
      <c r="B33" s="62"/>
      <c r="C33" s="150" t="s">
        <v>16</v>
      </c>
      <c r="D33" s="184">
        <v>35291</v>
      </c>
      <c r="E33" s="184">
        <v>35114</v>
      </c>
      <c r="F33" s="175">
        <v>1550.5754999999999</v>
      </c>
      <c r="G33" s="175">
        <v>29070.938620000001</v>
      </c>
      <c r="H33" s="175">
        <f t="shared" si="3"/>
        <v>6043.0613799999992</v>
      </c>
      <c r="I33" s="175">
        <v>27098.35454</v>
      </c>
      <c r="J33" s="390"/>
    </row>
    <row r="34" spans="1:13" ht="14.1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42</v>
      </c>
      <c r="G34" s="175">
        <f>G35+G36</f>
        <v>19347.21976</v>
      </c>
      <c r="H34" s="175">
        <f t="shared" si="3"/>
        <v>6765.78024</v>
      </c>
      <c r="I34" s="175">
        <f>I35+I36</f>
        <v>21431.0795</v>
      </c>
      <c r="J34" s="390"/>
    </row>
    <row r="35" spans="1:13" ht="14.1" customHeight="1" x14ac:dyDescent="0.55000000000000004">
      <c r="A35" s="10"/>
      <c r="B35" s="63"/>
      <c r="C35" s="149" t="s">
        <v>8</v>
      </c>
      <c r="D35" s="185">
        <v>24487</v>
      </c>
      <c r="E35" s="220">
        <v>24243</v>
      </c>
      <c r="F35" s="176">
        <f>42-E59-E60</f>
        <v>42</v>
      </c>
      <c r="G35" s="176">
        <f>22438.21976-F59-F60</f>
        <v>18218.21976</v>
      </c>
      <c r="H35" s="176">
        <f t="shared" ref="H35:H42" si="4">E35-G35</f>
        <v>6024.78024</v>
      </c>
      <c r="I35" s="176">
        <f>24944.0795-H59-H60</f>
        <v>19332.0795</v>
      </c>
      <c r="J35" s="390"/>
    </row>
    <row r="36" spans="1:13" ht="14.1" customHeight="1" thickBot="1" x14ac:dyDescent="0.6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2099</v>
      </c>
      <c r="J36" s="390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" customHeight="1" thickBot="1" x14ac:dyDescent="0.6">
      <c r="A38" s="26"/>
      <c r="B38" s="52"/>
      <c r="C38" s="104" t="s">
        <v>11</v>
      </c>
      <c r="D38" s="187">
        <v>969</v>
      </c>
      <c r="E38" s="391">
        <v>969</v>
      </c>
      <c r="F38" s="391">
        <v>8.4</v>
      </c>
      <c r="G38" s="391">
        <v>610.59760000000006</v>
      </c>
      <c r="H38" s="391">
        <f t="shared" si="4"/>
        <v>358.40239999999994</v>
      </c>
      <c r="I38" s="391">
        <v>626.54048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0</v>
      </c>
      <c r="G39" s="391">
        <f>F60</f>
        <v>3091</v>
      </c>
      <c r="H39" s="391">
        <f t="shared" si="4"/>
        <v>785</v>
      </c>
      <c r="I39" s="391">
        <f>H60</f>
        <v>3513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1">
        <v>1</v>
      </c>
      <c r="G40" s="391">
        <v>7000</v>
      </c>
      <c r="H40" s="391">
        <f t="shared" si="4"/>
        <v>0</v>
      </c>
      <c r="I40" s="391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1">
        <v>90</v>
      </c>
      <c r="G41" s="391">
        <v>5591</v>
      </c>
      <c r="H41" s="391">
        <f t="shared" si="4"/>
        <v>659</v>
      </c>
      <c r="I41" s="391"/>
      <c r="J41" s="61"/>
      <c r="M41" s="377"/>
    </row>
    <row r="42" spans="1:13" ht="14.1" customHeight="1" thickBot="1" x14ac:dyDescent="0.6">
      <c r="A42" s="26"/>
      <c r="B42" s="52"/>
      <c r="C42" s="83" t="s">
        <v>85</v>
      </c>
      <c r="D42" s="187"/>
      <c r="E42" s="179"/>
      <c r="F42" s="391"/>
      <c r="G42" s="391">
        <v>250</v>
      </c>
      <c r="H42" s="391">
        <f t="shared" si="4"/>
        <v>-250</v>
      </c>
      <c r="I42" s="391">
        <v>262.93940000003204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188">
        <f t="shared" si="5"/>
        <v>3404.3944300000003</v>
      </c>
      <c r="G43" s="188">
        <f t="shared" si="5"/>
        <v>376180.73171999998</v>
      </c>
      <c r="H43" s="188">
        <f t="shared" si="5"/>
        <v>56766.268279999997</v>
      </c>
      <c r="I43" s="380">
        <f t="shared" si="5"/>
        <v>324392.26496</v>
      </c>
      <c r="J43" s="61"/>
    </row>
    <row r="44" spans="1:13" ht="14.1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1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55000000000000004">
      <c r="A51" s="8"/>
      <c r="B51" s="55"/>
      <c r="C51" s="394" t="s">
        <v>126</v>
      </c>
      <c r="D51" s="394"/>
      <c r="E51" s="394"/>
      <c r="F51" s="394"/>
      <c r="G51" s="394"/>
      <c r="H51" s="394"/>
      <c r="I51" s="278"/>
      <c r="J51" s="280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1" t="s">
        <v>17</v>
      </c>
      <c r="D53" s="167" t="s">
        <v>124</v>
      </c>
      <c r="E53" s="167" t="str">
        <f>F22</f>
        <v>FANGST UKE 51</v>
      </c>
      <c r="F53" s="167" t="str">
        <f>G22</f>
        <v>FANGST T.O.M UKE 51</v>
      </c>
      <c r="G53" s="167" t="str">
        <f>H22</f>
        <v>RESTKVOTER UKE 51</v>
      </c>
      <c r="H53" s="167" t="str">
        <f>I22</f>
        <v>FANGST T.O.M. UKE 51 2020</v>
      </c>
      <c r="I53" s="64"/>
      <c r="J53" s="61"/>
    </row>
    <row r="54" spans="1:10" ht="14.1" customHeight="1" x14ac:dyDescent="0.55000000000000004">
      <c r="A54" s="8"/>
      <c r="B54" s="55"/>
      <c r="C54" s="143" t="s">
        <v>123</v>
      </c>
      <c r="D54" s="407">
        <v>15270</v>
      </c>
      <c r="E54" s="172">
        <f>E58+E57+E56+E55</f>
        <v>176</v>
      </c>
      <c r="F54" s="172">
        <f>F58+F57+F56+F55</f>
        <v>17349</v>
      </c>
      <c r="G54" s="407">
        <f>D54-F54</f>
        <v>-2079</v>
      </c>
      <c r="H54" s="172">
        <f>H58+H57+H56+H55</f>
        <v>17144</v>
      </c>
      <c r="I54" s="64"/>
      <c r="J54" s="61"/>
    </row>
    <row r="55" spans="1:10" ht="14.1" customHeight="1" x14ac:dyDescent="0.55000000000000004">
      <c r="A55" s="8"/>
      <c r="B55" s="55"/>
      <c r="C55" s="149" t="s">
        <v>20</v>
      </c>
      <c r="D55" s="408"/>
      <c r="E55" s="176">
        <v>33</v>
      </c>
      <c r="F55" s="176">
        <v>3631</v>
      </c>
      <c r="G55" s="408"/>
      <c r="H55" s="176">
        <v>4219</v>
      </c>
      <c r="I55" s="64"/>
      <c r="J55" s="61"/>
    </row>
    <row r="56" spans="1:10" ht="14.1" customHeight="1" x14ac:dyDescent="0.55000000000000004">
      <c r="A56" s="8"/>
      <c r="B56" s="55"/>
      <c r="C56" s="149" t="s">
        <v>56</v>
      </c>
      <c r="D56" s="408"/>
      <c r="E56" s="176">
        <v>106</v>
      </c>
      <c r="F56" s="176">
        <v>6597</v>
      </c>
      <c r="G56" s="408"/>
      <c r="H56" s="176">
        <v>5319</v>
      </c>
      <c r="I56" s="64"/>
      <c r="J56" s="61"/>
    </row>
    <row r="57" spans="1:10" ht="14.1" customHeight="1" x14ac:dyDescent="0.55000000000000004">
      <c r="A57" s="8"/>
      <c r="B57" s="55"/>
      <c r="C57" s="149" t="s">
        <v>57</v>
      </c>
      <c r="D57" s="408"/>
      <c r="E57" s="176">
        <v>37</v>
      </c>
      <c r="F57" s="176">
        <v>5000</v>
      </c>
      <c r="G57" s="408"/>
      <c r="H57" s="176">
        <v>5093</v>
      </c>
      <c r="I57" s="64"/>
      <c r="J57" s="61"/>
    </row>
    <row r="58" spans="1:10" ht="14.1" customHeight="1" thickBot="1" x14ac:dyDescent="0.6">
      <c r="A58" s="8"/>
      <c r="B58" s="55"/>
      <c r="C58" s="279" t="s">
        <v>69</v>
      </c>
      <c r="D58" s="409"/>
      <c r="E58" s="177"/>
      <c r="F58" s="177">
        <v>2121</v>
      </c>
      <c r="G58" s="409"/>
      <c r="H58" s="177">
        <v>2513</v>
      </c>
      <c r="I58" s="64"/>
      <c r="J58" s="61"/>
    </row>
    <row r="59" spans="1:10" ht="14.1" customHeight="1" thickBot="1" x14ac:dyDescent="0.6">
      <c r="A59" s="8"/>
      <c r="B59" s="55"/>
      <c r="C59" s="146" t="s">
        <v>121</v>
      </c>
      <c r="D59" s="282">
        <v>1870</v>
      </c>
      <c r="E59" s="389"/>
      <c r="F59" s="389">
        <v>1129</v>
      </c>
      <c r="G59" s="282">
        <f>D59-F59</f>
        <v>741</v>
      </c>
      <c r="H59" s="389">
        <v>2099</v>
      </c>
      <c r="I59" s="64"/>
      <c r="J59" s="61"/>
    </row>
    <row r="60" spans="1:10" ht="14.1" customHeight="1" thickBot="1" x14ac:dyDescent="0.6">
      <c r="A60" s="8"/>
      <c r="B60" s="55"/>
      <c r="C60" s="147" t="s">
        <v>122</v>
      </c>
      <c r="D60" s="179">
        <v>3833</v>
      </c>
      <c r="E60" s="179"/>
      <c r="F60" s="179">
        <v>3091</v>
      </c>
      <c r="G60" s="179">
        <f>D60-F60</f>
        <v>742</v>
      </c>
      <c r="H60" s="179">
        <v>3513</v>
      </c>
      <c r="I60" s="64"/>
      <c r="J60" s="61"/>
    </row>
    <row r="61" spans="1:10" ht="14.1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55000000000000004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7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395" t="s">
        <v>1</v>
      </c>
      <c r="D94" s="396"/>
      <c r="E94" s="395" t="s">
        <v>18</v>
      </c>
      <c r="F94" s="413"/>
      <c r="G94" s="395" t="s">
        <v>19</v>
      </c>
      <c r="H94" s="396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1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1" customHeight="1" thickBot="1" x14ac:dyDescent="0.6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7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51</v>
      </c>
      <c r="G104" s="108" t="str">
        <f>G22</f>
        <v>FANGST T.O.M UKE 51</v>
      </c>
      <c r="H104" s="108" t="str">
        <f>H22</f>
        <v>RESTKVOTER UKE 51</v>
      </c>
      <c r="I104" s="108" t="str">
        <f>I22</f>
        <v>FANGST T.O.M. UKE 51 2020</v>
      </c>
      <c r="J104" s="53"/>
    </row>
    <row r="105" spans="1:10" ht="14.1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406.07839999999999</v>
      </c>
      <c r="G105" s="172">
        <f t="shared" si="6"/>
        <v>48633.254190000007</v>
      </c>
      <c r="H105" s="172">
        <f t="shared" si="6"/>
        <v>-1197.2541900000033</v>
      </c>
      <c r="I105" s="172">
        <f t="shared" si="6"/>
        <v>31899.76931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46611</v>
      </c>
      <c r="F106" s="173">
        <v>406.07839999999999</v>
      </c>
      <c r="G106" s="173">
        <v>47858.395170000003</v>
      </c>
      <c r="H106" s="173">
        <f>E106-G106</f>
        <v>-1247.3951700000034</v>
      </c>
      <c r="I106" s="173">
        <v>31591.27951</v>
      </c>
      <c r="J106" s="61"/>
    </row>
    <row r="107" spans="1:10" ht="14.1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774.85901999999999</v>
      </c>
      <c r="H107" s="174">
        <f>E107-G107</f>
        <v>50.140980000000013</v>
      </c>
      <c r="I107" s="174">
        <v>308.4898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>F109+F114+F115</f>
        <v>632.25432999999998</v>
      </c>
      <c r="G108" s="172">
        <f t="shared" si="7"/>
        <v>47540.125690000008</v>
      </c>
      <c r="H108" s="172">
        <f t="shared" si="7"/>
        <v>28721.874310000003</v>
      </c>
      <c r="I108" s="172">
        <f t="shared" si="7"/>
        <v>54724.631550000006</v>
      </c>
      <c r="J108" s="61"/>
    </row>
    <row r="109" spans="1:10" ht="14.1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186.46386999999999</v>
      </c>
      <c r="G109" s="175">
        <f t="shared" si="8"/>
        <v>36750.780530000004</v>
      </c>
      <c r="H109" s="175">
        <f t="shared" si="8"/>
        <v>21473.21947</v>
      </c>
      <c r="I109" s="175">
        <f t="shared" si="8"/>
        <v>40707.35903</v>
      </c>
      <c r="J109" s="61"/>
    </row>
    <row r="110" spans="1:10" ht="14.1" customHeight="1" x14ac:dyDescent="0.55000000000000004">
      <c r="A110" s="69"/>
      <c r="B110" s="63"/>
      <c r="C110" s="149" t="s">
        <v>20</v>
      </c>
      <c r="D110" s="185">
        <v>14200</v>
      </c>
      <c r="E110" s="176">
        <v>15830</v>
      </c>
      <c r="F110" s="176">
        <v>11.758279999999999</v>
      </c>
      <c r="G110" s="176">
        <v>5491.8940899999998</v>
      </c>
      <c r="H110" s="176">
        <f>E110-G110</f>
        <v>10338.10591</v>
      </c>
      <c r="I110" s="176">
        <v>7431.3978399999996</v>
      </c>
      <c r="J110" s="61"/>
    </row>
    <row r="111" spans="1:10" ht="14.1" customHeight="1" x14ac:dyDescent="0.55000000000000004">
      <c r="A111" s="69"/>
      <c r="B111" s="63"/>
      <c r="C111" s="149" t="s">
        <v>21</v>
      </c>
      <c r="D111" s="185">
        <v>14540</v>
      </c>
      <c r="E111" s="176">
        <v>16201</v>
      </c>
      <c r="F111" s="176">
        <v>103.00682</v>
      </c>
      <c r="G111" s="176">
        <v>12216.666300000001</v>
      </c>
      <c r="H111" s="176">
        <f t="shared" ref="H111:H119" si="9">E111-G111</f>
        <v>3984.3336999999992</v>
      </c>
      <c r="I111" s="176">
        <v>12408.38068</v>
      </c>
      <c r="J111" s="61"/>
    </row>
    <row r="112" spans="1:10" ht="14.1" customHeight="1" x14ac:dyDescent="0.55000000000000004">
      <c r="A112" s="69"/>
      <c r="B112" s="63"/>
      <c r="C112" s="149" t="s">
        <v>22</v>
      </c>
      <c r="D112" s="185">
        <v>14828</v>
      </c>
      <c r="E112" s="176">
        <v>16577</v>
      </c>
      <c r="F112" s="176">
        <v>71.698769999999996</v>
      </c>
      <c r="G112" s="176">
        <v>12521.64669</v>
      </c>
      <c r="H112" s="176">
        <f t="shared" si="9"/>
        <v>4055.3533100000004</v>
      </c>
      <c r="I112" s="176">
        <v>12464.18658</v>
      </c>
      <c r="J112" s="61"/>
    </row>
    <row r="113" spans="1:10" ht="14.1" customHeight="1" x14ac:dyDescent="0.55000000000000004">
      <c r="A113" s="69"/>
      <c r="B113" s="63"/>
      <c r="C113" s="149" t="s">
        <v>69</v>
      </c>
      <c r="D113" s="185">
        <v>9492</v>
      </c>
      <c r="E113" s="176">
        <v>9616</v>
      </c>
      <c r="F113" s="176"/>
      <c r="G113" s="176">
        <v>6520.5734499999999</v>
      </c>
      <c r="H113" s="176">
        <f t="shared" si="9"/>
        <v>3095.4265500000001</v>
      </c>
      <c r="I113" s="176">
        <v>8403.3939300000002</v>
      </c>
      <c r="J113" s="61"/>
    </row>
    <row r="114" spans="1:10" ht="14.1" customHeight="1" x14ac:dyDescent="0.55000000000000004">
      <c r="A114" s="69"/>
      <c r="B114" s="63"/>
      <c r="C114" s="150" t="s">
        <v>27</v>
      </c>
      <c r="D114" s="184">
        <v>12480</v>
      </c>
      <c r="E114" s="175">
        <v>11846</v>
      </c>
      <c r="F114" s="175">
        <v>429.47534000000002</v>
      </c>
      <c r="G114" s="175">
        <v>8358.4590399999997</v>
      </c>
      <c r="H114" s="175">
        <f>E114-G114</f>
        <v>3487.5409600000003</v>
      </c>
      <c r="I114" s="175">
        <v>11768.282999999999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6192</v>
      </c>
      <c r="F115" s="198">
        <v>16.31512</v>
      </c>
      <c r="G115" s="198">
        <v>2430.8861200000001</v>
      </c>
      <c r="H115" s="198">
        <f t="shared" si="9"/>
        <v>3761.1138799999999</v>
      </c>
      <c r="I115" s="198">
        <v>2248.9895200000001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79">
        <v>379</v>
      </c>
      <c r="F116" s="391"/>
      <c r="G116" s="391">
        <v>63.010629999999999</v>
      </c>
      <c r="H116" s="387">
        <f t="shared" si="9"/>
        <v>315.98937000000001</v>
      </c>
      <c r="I116" s="391">
        <v>31.167480000000001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3.3059999999999999E-2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>
        <v>51.584400000000002</v>
      </c>
      <c r="G118" s="179">
        <v>978.41440999999998</v>
      </c>
      <c r="H118" s="179">
        <f t="shared" si="9"/>
        <v>2021.5855900000001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/>
      <c r="G119" s="179">
        <v>69.46952999997302</v>
      </c>
      <c r="H119" s="179">
        <f t="shared" si="9"/>
        <v>-69.46952999997302</v>
      </c>
      <c r="I119" s="179">
        <v>184.00946999998996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1089.95019</v>
      </c>
      <c r="G120" s="380">
        <f t="shared" si="10"/>
        <v>97584.274449999997</v>
      </c>
      <c r="H120" s="380">
        <f t="shared" si="10"/>
        <v>29792.725550000025</v>
      </c>
      <c r="I120" s="380">
        <f t="shared" si="10"/>
        <v>87139.577810000003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55000000000000004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6">
      <c r="A131" s="26"/>
      <c r="B131" s="50"/>
      <c r="C131" s="395" t="s">
        <v>1</v>
      </c>
      <c r="D131" s="396"/>
      <c r="E131" s="395" t="s">
        <v>18</v>
      </c>
      <c r="F131" s="396"/>
      <c r="G131" s="395" t="s">
        <v>19</v>
      </c>
      <c r="H131" s="396"/>
      <c r="I131" s="87"/>
      <c r="J131" s="61"/>
    </row>
    <row r="132" spans="1:10" ht="14.1" customHeight="1" x14ac:dyDescent="0.55000000000000004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" customHeight="1" x14ac:dyDescent="0.55000000000000004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" customHeight="1" x14ac:dyDescent="0.55000000000000004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" customHeight="1" thickBot="1" x14ac:dyDescent="0.6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6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51</v>
      </c>
      <c r="G140" s="108" t="str">
        <f>G22</f>
        <v>FANGST T.O.M UKE 51</v>
      </c>
      <c r="H140" s="108" t="str">
        <f>H22</f>
        <v>RESTKVOTER UKE 51</v>
      </c>
      <c r="I140" s="108" t="str">
        <f>I22</f>
        <v>FANGST T.O.M. UKE 51 2020</v>
      </c>
      <c r="J140" s="49"/>
    </row>
    <row r="141" spans="1:10" ht="14.1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338.39492999999999</v>
      </c>
      <c r="G141" s="200">
        <f t="shared" si="11"/>
        <v>60922.263699999996</v>
      </c>
      <c r="H141" s="200">
        <f t="shared" si="11"/>
        <v>-292.2636999999977</v>
      </c>
      <c r="I141" s="200">
        <f t="shared" si="11"/>
        <v>55127.098449999998</v>
      </c>
      <c r="J141" s="61"/>
    </row>
    <row r="142" spans="1:10" ht="14.1" customHeight="1" x14ac:dyDescent="0.55000000000000004">
      <c r="A142" s="26"/>
      <c r="B142" s="52"/>
      <c r="C142" s="144" t="s">
        <v>10</v>
      </c>
      <c r="D142" s="182">
        <v>53262</v>
      </c>
      <c r="E142" s="201">
        <v>48491</v>
      </c>
      <c r="F142" s="202">
        <v>338.39492999999999</v>
      </c>
      <c r="G142" s="202">
        <v>51839.367729999998</v>
      </c>
      <c r="H142" s="202">
        <f>E142-G142</f>
        <v>-3348.3677299999981</v>
      </c>
      <c r="I142" s="202">
        <v>46812.208279999999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11639</v>
      </c>
      <c r="F143" s="202"/>
      <c r="G143" s="202">
        <v>9082.8959699999996</v>
      </c>
      <c r="H143" s="202">
        <f>E143-G143</f>
        <v>2556.1040300000004</v>
      </c>
      <c r="I143" s="202">
        <v>8314.8901700000006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1">
        <v>44985</v>
      </c>
      <c r="E145" s="205">
        <v>44112</v>
      </c>
      <c r="F145" s="206">
        <v>0</v>
      </c>
      <c r="G145" s="206">
        <f>29613.58282+10072</f>
        <v>39685.582819999996</v>
      </c>
      <c r="H145" s="206">
        <f>E145-G145</f>
        <v>4426.417180000004</v>
      </c>
      <c r="I145" s="206">
        <v>25751.009269999999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301.43285999999995</v>
      </c>
      <c r="G146" s="208">
        <f t="shared" si="12"/>
        <v>64326.705180000004</v>
      </c>
      <c r="H146" s="208">
        <f t="shared" si="12"/>
        <v>1981.2948199999992</v>
      </c>
      <c r="I146" s="208">
        <f t="shared" si="12"/>
        <v>67158.370319999987</v>
      </c>
      <c r="J146" s="53"/>
    </row>
    <row r="147" spans="1:10" ht="14.1" customHeight="1" x14ac:dyDescent="0.55000000000000004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287.09839999999997</v>
      </c>
      <c r="G147" s="210">
        <f>G148+G149+G151+G150</f>
        <v>49900.440350000004</v>
      </c>
      <c r="H147" s="210">
        <f>H148+H149+H150+H151</f>
        <v>276.55964999999924</v>
      </c>
      <c r="I147" s="210">
        <f>I148+I149+I150+I151</f>
        <v>52330.083499999993</v>
      </c>
      <c r="J147" s="49"/>
    </row>
    <row r="148" spans="1:10" ht="14.1" customHeight="1" x14ac:dyDescent="0.55000000000000004">
      <c r="A148" s="10"/>
      <c r="B148" s="22"/>
      <c r="C148" s="149" t="s">
        <v>20</v>
      </c>
      <c r="D148" s="185">
        <v>13929</v>
      </c>
      <c r="E148" s="211">
        <v>14807</v>
      </c>
      <c r="F148" s="193">
        <v>22.74887</v>
      </c>
      <c r="G148" s="193">
        <v>11104.2155</v>
      </c>
      <c r="H148" s="193">
        <f>E148-G148</f>
        <v>3702.7844999999998</v>
      </c>
      <c r="I148" s="193">
        <v>11366.72257</v>
      </c>
      <c r="J148" s="298"/>
    </row>
    <row r="149" spans="1:10" ht="14.1" customHeight="1" x14ac:dyDescent="0.55000000000000004">
      <c r="A149" s="10"/>
      <c r="B149" s="63"/>
      <c r="C149" s="149" t="s">
        <v>21</v>
      </c>
      <c r="D149" s="185">
        <v>13980</v>
      </c>
      <c r="E149" s="211">
        <v>12372</v>
      </c>
      <c r="F149" s="193">
        <v>14.34953</v>
      </c>
      <c r="G149" s="193">
        <v>15232.403179999999</v>
      </c>
      <c r="H149" s="193">
        <f>E149-G149</f>
        <v>-2860.4031799999993</v>
      </c>
      <c r="I149" s="193">
        <v>12967.575720000001</v>
      </c>
      <c r="J149" s="48"/>
    </row>
    <row r="150" spans="1:10" ht="14.1" customHeight="1" x14ac:dyDescent="0.55000000000000004">
      <c r="A150" s="10"/>
      <c r="B150" s="63"/>
      <c r="C150" s="149" t="s">
        <v>22</v>
      </c>
      <c r="D150" s="185">
        <v>13595</v>
      </c>
      <c r="E150" s="211">
        <v>12174</v>
      </c>
      <c r="F150" s="193">
        <v>250</v>
      </c>
      <c r="G150" s="193">
        <f>16481.0276-5152</f>
        <v>11329.027600000001</v>
      </c>
      <c r="H150" s="193">
        <f>E150-G150</f>
        <v>844.97239999999874</v>
      </c>
      <c r="I150" s="193">
        <v>16189.423709999999</v>
      </c>
      <c r="J150" s="48"/>
    </row>
    <row r="151" spans="1:10" ht="14.1" customHeight="1" x14ac:dyDescent="0.55000000000000004">
      <c r="A151" s="10"/>
      <c r="B151" s="63"/>
      <c r="C151" s="149" t="s">
        <v>69</v>
      </c>
      <c r="D151" s="185">
        <v>11103</v>
      </c>
      <c r="E151" s="211">
        <v>10824</v>
      </c>
      <c r="F151" s="193"/>
      <c r="G151" s="193">
        <f>17154.79407-4920</f>
        <v>12234.79407</v>
      </c>
      <c r="H151" s="193">
        <f>E151-G151</f>
        <v>-1410.7940699999999</v>
      </c>
      <c r="I151" s="193">
        <v>11806.361500000001</v>
      </c>
      <c r="J151" s="48"/>
    </row>
    <row r="152" spans="1:10" ht="14.1" customHeight="1" x14ac:dyDescent="0.55000000000000004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0.94094999999999995</v>
      </c>
      <c r="G152" s="212">
        <v>5953.2548999999999</v>
      </c>
      <c r="H152" s="212">
        <f>H153+H154</f>
        <v>826.74510000000009</v>
      </c>
      <c r="I152" s="212">
        <v>6480.7196700000004</v>
      </c>
      <c r="J152" s="299"/>
    </row>
    <row r="153" spans="1:10" ht="14.1" customHeight="1" x14ac:dyDescent="0.55000000000000004">
      <c r="A153" s="26"/>
      <c r="B153" s="52"/>
      <c r="C153" s="149" t="s">
        <v>38</v>
      </c>
      <c r="D153" s="185">
        <v>7022</v>
      </c>
      <c r="E153" s="211">
        <v>6280</v>
      </c>
      <c r="F153" s="193">
        <v>0.56025000000000003</v>
      </c>
      <c r="G153" s="193">
        <v>5823.84</v>
      </c>
      <c r="H153" s="193">
        <f>E153-G153</f>
        <v>456.15999999999985</v>
      </c>
      <c r="I153" s="193">
        <v>6317.2937700000002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129.41489999999976</v>
      </c>
      <c r="H154" s="193">
        <f t="shared" ref="H154:H160" si="13">E154-G154</f>
        <v>370.58510000000024</v>
      </c>
      <c r="I154" s="193">
        <f>I152-I153</f>
        <v>163.42590000000018</v>
      </c>
      <c r="J154" s="300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3">
        <v>9351</v>
      </c>
      <c r="F155" s="214">
        <v>13.393509999999999</v>
      </c>
      <c r="G155" s="214">
        <v>8473.0099300000002</v>
      </c>
      <c r="H155" s="214">
        <f t="shared" si="13"/>
        <v>877.99006999999983</v>
      </c>
      <c r="I155" s="214">
        <v>8347.5671500000008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39.61206</v>
      </c>
      <c r="H156" s="195">
        <f t="shared" si="13"/>
        <v>104.38794</v>
      </c>
      <c r="I156" s="195">
        <v>16.776330000000002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5">
        <v>250</v>
      </c>
      <c r="F157" s="216">
        <v>0.68415000000000004</v>
      </c>
      <c r="G157" s="216">
        <v>594.66562999999996</v>
      </c>
      <c r="H157" s="216">
        <f t="shared" si="13"/>
        <v>-344.66562999999996</v>
      </c>
      <c r="I157" s="216">
        <v>610.97167000000002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/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6.8" thickBot="1" x14ac:dyDescent="0.6">
      <c r="A160" s="51"/>
      <c r="B160" s="52"/>
      <c r="C160" s="128" t="s">
        <v>85</v>
      </c>
      <c r="D160" s="222"/>
      <c r="E160" s="217"/>
      <c r="F160" s="218"/>
      <c r="G160" s="218">
        <v>1425.0462900000275</v>
      </c>
      <c r="H160" s="218">
        <f t="shared" si="13"/>
        <v>-1425.0462900000275</v>
      </c>
      <c r="I160" s="218">
        <v>1450.8148600000131</v>
      </c>
      <c r="J160" s="53"/>
    </row>
    <row r="161" spans="1:10" ht="0" hidden="1" customHeight="1" x14ac:dyDescent="0.55000000000000004">
      <c r="C161" s="392"/>
      <c r="D161" s="113"/>
      <c r="E161" s="113"/>
      <c r="F161" s="113"/>
      <c r="G161" s="113"/>
      <c r="H161" s="113"/>
      <c r="I161" s="393"/>
    </row>
    <row r="162" spans="1:10" ht="14.25" customHeight="1" thickBot="1" x14ac:dyDescent="0.6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640.51193999999998</v>
      </c>
      <c r="G162" s="188">
        <f>G141+G145+G146+G156+G157+G158+G159+G160</f>
        <v>169177.89148000005</v>
      </c>
      <c r="H162" s="188">
        <f t="shared" si="14"/>
        <v>4566.108519999977</v>
      </c>
      <c r="I162" s="380">
        <f t="shared" si="14"/>
        <v>152115.04089999999</v>
      </c>
      <c r="J162" s="301"/>
    </row>
    <row r="163" spans="1:10" ht="14.25" customHeight="1" x14ac:dyDescent="0.55000000000000004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55000000000000004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141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8" t="s">
        <v>142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1" customHeight="1" thickBot="1" x14ac:dyDescent="0.6">
      <c r="A177" s="51"/>
      <c r="B177" s="52"/>
      <c r="C177" s="405" t="s">
        <v>1</v>
      </c>
      <c r="D177" s="406"/>
      <c r="E177" s="71"/>
      <c r="F177" s="71"/>
      <c r="G177" s="71"/>
      <c r="H177" s="51"/>
      <c r="I177" s="51"/>
      <c r="J177" s="53"/>
    </row>
    <row r="178" spans="1:10" ht="14.1" customHeight="1" thickBot="1" x14ac:dyDescent="0.6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6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6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6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55000000000000004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51</v>
      </c>
      <c r="F186" s="108" t="str">
        <f>G22</f>
        <v>FANGST T.O.M UKE 51</v>
      </c>
      <c r="G186" s="168" t="str">
        <f>H22</f>
        <v>RESTKVOTER UKE 51</v>
      </c>
      <c r="H186" s="108" t="str">
        <f>I22</f>
        <v>FANGST T.O.M. UKE 51 2020</v>
      </c>
      <c r="I186" s="75"/>
      <c r="J186" s="76"/>
    </row>
    <row r="187" spans="1:10" ht="14.1" customHeight="1" x14ac:dyDescent="0.55000000000000004">
      <c r="A187" s="51"/>
      <c r="B187" s="77"/>
      <c r="C187" s="161" t="s">
        <v>30</v>
      </c>
      <c r="D187" s="407">
        <v>5394</v>
      </c>
      <c r="E187" s="189">
        <v>108.2259</v>
      </c>
      <c r="F187" s="189">
        <v>2567.6078499999999</v>
      </c>
      <c r="G187" s="397">
        <f>D187-F187-F188</f>
        <v>761.85074000000031</v>
      </c>
      <c r="H187" s="189">
        <v>2944.1723499999998</v>
      </c>
      <c r="I187" s="91"/>
      <c r="J187" s="305"/>
    </row>
    <row r="188" spans="1:10" ht="14.1" customHeight="1" x14ac:dyDescent="0.55000000000000004">
      <c r="A188" s="51"/>
      <c r="B188" s="77"/>
      <c r="C188" s="78" t="s">
        <v>27</v>
      </c>
      <c r="D188" s="415"/>
      <c r="E188" s="190">
        <v>3.5113699999999999</v>
      </c>
      <c r="F188" s="190">
        <v>2064.5414099999998</v>
      </c>
      <c r="G188" s="398"/>
      <c r="H188" s="190">
        <v>2175.3050400000002</v>
      </c>
      <c r="I188" s="91"/>
      <c r="J188" s="305"/>
    </row>
    <row r="189" spans="1:10" ht="15.6" customHeight="1" thickBot="1" x14ac:dyDescent="0.6">
      <c r="A189" s="51"/>
      <c r="B189" s="77"/>
      <c r="C189" s="79" t="s">
        <v>64</v>
      </c>
      <c r="D189" s="178">
        <v>200</v>
      </c>
      <c r="E189" s="191">
        <v>2.44387</v>
      </c>
      <c r="F189" s="191">
        <v>127.40491</v>
      </c>
      <c r="G189" s="191">
        <f>D189-F189</f>
        <v>72.595089999999999</v>
      </c>
      <c r="H189" s="191">
        <v>120.88178000000001</v>
      </c>
      <c r="I189" s="91"/>
      <c r="J189" s="305"/>
    </row>
    <row r="190" spans="1:10" ht="14.1" customHeight="1" x14ac:dyDescent="0.55000000000000004">
      <c r="A190" s="38"/>
      <c r="B190" s="92"/>
      <c r="C190" s="80" t="s">
        <v>55</v>
      </c>
      <c r="D190" s="276">
        <v>8090</v>
      </c>
      <c r="E190" s="192">
        <f>E191+E192+E193</f>
        <v>0.63954000000000011</v>
      </c>
      <c r="F190" s="192">
        <f>F191+F192+F193</f>
        <v>8332.23884</v>
      </c>
      <c r="G190" s="192">
        <f>D190-F190</f>
        <v>-242.23883999999998</v>
      </c>
      <c r="H190" s="192">
        <f>H191+H192+H193</f>
        <v>7916.2806200000005</v>
      </c>
      <c r="I190" s="93"/>
      <c r="J190" s="306"/>
    </row>
    <row r="191" spans="1:10" ht="14.1" customHeight="1" x14ac:dyDescent="0.55000000000000004">
      <c r="A191" s="69"/>
      <c r="B191" s="81"/>
      <c r="C191" s="82" t="s">
        <v>31</v>
      </c>
      <c r="D191" s="176"/>
      <c r="E191" s="193">
        <v>4.5999999999999999E-2</v>
      </c>
      <c r="F191" s="193">
        <v>4094.5815699999998</v>
      </c>
      <c r="G191" s="193"/>
      <c r="H191" s="193">
        <v>3805.3651799999998</v>
      </c>
      <c r="I191" s="106"/>
      <c r="J191" s="14"/>
    </row>
    <row r="192" spans="1:10" ht="14.1" customHeight="1" x14ac:dyDescent="0.55000000000000004">
      <c r="A192" s="69"/>
      <c r="B192" s="81"/>
      <c r="C192" s="82" t="s">
        <v>32</v>
      </c>
      <c r="D192" s="176"/>
      <c r="E192" s="193">
        <v>0.54054000000000002</v>
      </c>
      <c r="F192" s="193">
        <v>2627.4835699999999</v>
      </c>
      <c r="G192" s="193"/>
      <c r="H192" s="193">
        <v>2531.9808600000001</v>
      </c>
      <c r="I192" s="106"/>
      <c r="J192" s="307"/>
    </row>
    <row r="193" spans="1:10" ht="14.1" customHeight="1" thickBot="1" x14ac:dyDescent="0.6">
      <c r="A193" s="69"/>
      <c r="B193" s="81"/>
      <c r="C193" s="129" t="s">
        <v>33</v>
      </c>
      <c r="D193" s="177"/>
      <c r="E193" s="194">
        <v>5.2999999999999999E-2</v>
      </c>
      <c r="F193" s="194">
        <v>1610.1737000000001</v>
      </c>
      <c r="G193" s="194"/>
      <c r="H193" s="194">
        <v>1578.9345800000001</v>
      </c>
      <c r="I193" s="106"/>
      <c r="J193" s="307"/>
    </row>
    <row r="194" spans="1:10" ht="14.1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1.5301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50000000000001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114.82068</v>
      </c>
      <c r="F196" s="180">
        <f>F187+F188+F189+F190+F194+F195</f>
        <v>13092.422210000001</v>
      </c>
      <c r="G196" s="180">
        <f>D196-F196</f>
        <v>662.57778999999937</v>
      </c>
      <c r="H196" s="180">
        <f>H187+H188+H189+H190+H194+H195</f>
        <v>13158.177390000001</v>
      </c>
      <c r="I196" s="103"/>
      <c r="J196" s="301"/>
    </row>
    <row r="197" spans="1:10" ht="15.75" customHeight="1" x14ac:dyDescent="0.55000000000000004">
      <c r="A197" s="51"/>
      <c r="B197" s="303"/>
      <c r="C197" s="414" t="s">
        <v>97</v>
      </c>
      <c r="D197" s="414"/>
      <c r="E197" s="414"/>
      <c r="F197" s="414"/>
      <c r="G197" s="414"/>
      <c r="H197" s="119"/>
      <c r="I197" s="119"/>
      <c r="J197" s="304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405" t="s">
        <v>1</v>
      </c>
      <c r="D204" s="406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19" t="s">
        <v>18</v>
      </c>
      <c r="E215" s="42" t="str">
        <f>F22</f>
        <v>FANGST UKE 51</v>
      </c>
      <c r="F215" s="42" t="str">
        <f>G22</f>
        <v>FANGST T.O.M UKE 51</v>
      </c>
      <c r="G215" s="42" t="str">
        <f>H22</f>
        <v>RESTKVOTER UKE 51</v>
      </c>
      <c r="H215" s="42" t="str">
        <f>I22</f>
        <v>FANGST T.O.M. UKE 51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5">
        <v>43379</v>
      </c>
      <c r="E216" s="265">
        <v>16.117599999999999</v>
      </c>
      <c r="F216" s="265">
        <v>43709.696889999999</v>
      </c>
      <c r="G216" s="265">
        <f>D216-F216</f>
        <v>-330.69688999999926</v>
      </c>
      <c r="H216" s="265">
        <v>32831.913310000004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5">
        <v>100</v>
      </c>
      <c r="E217" s="265"/>
      <c r="F217" s="265">
        <v>31.728580000000001</v>
      </c>
      <c r="G217" s="265">
        <f>D217-F217</f>
        <v>68.271420000000006</v>
      </c>
      <c r="H217" s="265">
        <v>15.49925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7">
        <f>SUM(D216:D218)</f>
        <v>43534</v>
      </c>
      <c r="E219" s="267">
        <f>SUM(E216:E218)</f>
        <v>16.117599999999999</v>
      </c>
      <c r="F219" s="267">
        <f>SUM(F216:F218)</f>
        <v>43741.425470000002</v>
      </c>
      <c r="G219" s="267">
        <f>D219-F219</f>
        <v>-207.42547000000195</v>
      </c>
      <c r="H219" s="267">
        <f>SUM(H216:H218)</f>
        <v>32847.412560000004</v>
      </c>
      <c r="I219" s="21"/>
      <c r="J219" s="53"/>
    </row>
    <row r="220" spans="1:10" ht="17.100000000000001" customHeight="1" thickBot="1" x14ac:dyDescent="0.6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6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1" customHeight="1" thickTop="1" thickBot="1" x14ac:dyDescent="0.6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1" customHeight="1" thickBot="1" x14ac:dyDescent="0.6">
      <c r="A258" s="2"/>
      <c r="B258" s="74"/>
      <c r="C258" s="405" t="s">
        <v>1</v>
      </c>
      <c r="D258" s="406"/>
      <c r="E258" s="113"/>
      <c r="F258" s="113"/>
      <c r="G258" s="75"/>
      <c r="H258" s="75"/>
      <c r="I258" s="75"/>
      <c r="J258" s="305"/>
    </row>
    <row r="259" spans="1:10" ht="14.1" customHeight="1" x14ac:dyDescent="0.55000000000000004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1" customHeight="1" x14ac:dyDescent="0.55000000000000004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6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6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1" customHeight="1" x14ac:dyDescent="0.55000000000000004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55000000000000004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55000000000000004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1" customHeight="1" thickBot="1" x14ac:dyDescent="0.6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6">
      <c r="A268" s="51"/>
      <c r="B268" s="314"/>
      <c r="C268" s="42" t="s">
        <v>17</v>
      </c>
      <c r="D268" s="46" t="s">
        <v>18</v>
      </c>
      <c r="E268" s="42" t="str">
        <f>F22</f>
        <v>FANGST UKE 51</v>
      </c>
      <c r="F268" s="42" t="str">
        <f>G22</f>
        <v>FANGST T.O.M UKE 51</v>
      </c>
      <c r="G268" s="42" t="str">
        <f>H22</f>
        <v>RESTKVOTER UKE 51</v>
      </c>
      <c r="H268" s="42" t="str">
        <f>I22</f>
        <v>FANGST T.O.M. UKE 51 2020</v>
      </c>
      <c r="I268" s="28"/>
      <c r="J268" s="306"/>
    </row>
    <row r="269" spans="1:10" ht="14.1" customHeight="1" thickBot="1" x14ac:dyDescent="0.6">
      <c r="A269" s="38"/>
      <c r="B269" s="92"/>
      <c r="C269" s="44" t="s">
        <v>49</v>
      </c>
      <c r="D269" s="410">
        <v>1701</v>
      </c>
      <c r="E269" s="164">
        <v>3.1335099999999998</v>
      </c>
      <c r="F269" s="164">
        <v>510.48698999999999</v>
      </c>
      <c r="G269" s="397">
        <f>D269-F269-F270</f>
        <v>65.132160000000113</v>
      </c>
      <c r="H269" s="164">
        <v>609.42142999999999</v>
      </c>
      <c r="I269" s="93"/>
      <c r="J269" s="320"/>
    </row>
    <row r="270" spans="1:10" ht="14.1" customHeight="1" thickBot="1" x14ac:dyDescent="0.6">
      <c r="A270" s="51"/>
      <c r="B270" s="314"/>
      <c r="C270" s="47" t="s">
        <v>43</v>
      </c>
      <c r="D270" s="411"/>
      <c r="E270" s="164">
        <v>6.8863500000000002</v>
      </c>
      <c r="F270" s="164">
        <v>1125.38085</v>
      </c>
      <c r="G270" s="412"/>
      <c r="H270" s="164">
        <v>1632.7123999999999</v>
      </c>
      <c r="I270" s="41"/>
      <c r="J270" s="306"/>
    </row>
    <row r="271" spans="1:10" ht="15.9" thickBot="1" x14ac:dyDescent="0.6">
      <c r="A271" s="38"/>
      <c r="B271" s="92"/>
      <c r="C271" s="43" t="s">
        <v>34</v>
      </c>
      <c r="D271" s="252">
        <v>5</v>
      </c>
      <c r="E271" s="165"/>
      <c r="F271" s="165">
        <v>3.5594999999999999</v>
      </c>
      <c r="G271" s="164">
        <f>D271-F271</f>
        <v>1.4405000000000001</v>
      </c>
      <c r="H271" s="165">
        <v>3.4529200000000002</v>
      </c>
      <c r="I271" s="93"/>
      <c r="J271" s="321"/>
    </row>
    <row r="272" spans="1:10" ht="18.75" customHeight="1" thickBot="1" x14ac:dyDescent="0.6">
      <c r="A272" s="38"/>
      <c r="B272" s="322"/>
      <c r="C272" s="43" t="s">
        <v>53</v>
      </c>
      <c r="D272" s="263"/>
      <c r="E272" s="165"/>
      <c r="F272" s="165">
        <v>2.9896400000000001</v>
      </c>
      <c r="G272" s="164"/>
      <c r="H272" s="165">
        <v>2.1034299999999999</v>
      </c>
      <c r="I272" s="34"/>
      <c r="J272" s="316"/>
    </row>
    <row r="273" spans="1:10" ht="14.1" customHeight="1" thickBot="1" x14ac:dyDescent="0.6">
      <c r="A273" s="51"/>
      <c r="B273" s="314"/>
      <c r="C273" s="45" t="s">
        <v>50</v>
      </c>
      <c r="D273" s="264">
        <f>D259</f>
        <v>1706</v>
      </c>
      <c r="E273" s="166">
        <f>SUM(E269:E272)</f>
        <v>10.01986</v>
      </c>
      <c r="F273" s="166">
        <f>SUM(F269:F272)</f>
        <v>1642.41698</v>
      </c>
      <c r="G273" s="166">
        <f>D273-F273</f>
        <v>63.583020000000033</v>
      </c>
      <c r="H273" s="166">
        <f>H269+H270+H271+H272</f>
        <v>2247.6901800000001</v>
      </c>
      <c r="I273" s="28"/>
      <c r="J273" s="316"/>
    </row>
    <row r="274" spans="1:10" ht="14.1" customHeight="1" x14ac:dyDescent="0.55000000000000004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1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55000000000000004">
      <c r="A276" s="51"/>
    </row>
    <row r="277" spans="1:10" ht="14.1" customHeight="1" x14ac:dyDescent="0.55000000000000004">
      <c r="A277" s="51"/>
    </row>
    <row r="278" spans="1:10" ht="14.1" customHeight="1" x14ac:dyDescent="0.55000000000000004">
      <c r="A278" s="51"/>
    </row>
    <row r="279" spans="1:10" ht="14.1" customHeight="1" x14ac:dyDescent="0.55000000000000004">
      <c r="A279" s="51"/>
    </row>
    <row r="280" spans="1:10" ht="14.1" customHeight="1" x14ac:dyDescent="0.55000000000000004">
      <c r="A280" s="51"/>
    </row>
    <row r="281" spans="1:10" ht="14.1" customHeight="1" x14ac:dyDescent="0.55000000000000004">
      <c r="A281" s="51"/>
    </row>
    <row r="282" spans="1:10" ht="14.1" customHeight="1" x14ac:dyDescent="0.55000000000000004">
      <c r="A282" s="51"/>
    </row>
    <row r="283" spans="1:10" ht="30" customHeight="1" thickBot="1" x14ac:dyDescent="0.8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55000000000000004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6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6">
      <c r="B286" s="358"/>
      <c r="C286" s="405" t="s">
        <v>1</v>
      </c>
      <c r="D286" s="406"/>
      <c r="E286" s="405" t="s">
        <v>51</v>
      </c>
      <c r="F286" s="406"/>
      <c r="G286" s="405" t="s">
        <v>52</v>
      </c>
      <c r="H286" s="406"/>
      <c r="I286" s="113"/>
      <c r="J286" s="359"/>
    </row>
    <row r="287" spans="1:10" ht="14.25" customHeight="1" x14ac:dyDescent="0.55000000000000004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55000000000000004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55000000000000004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1" customHeight="1" thickBot="1" x14ac:dyDescent="0.6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1" customHeight="1" thickBot="1" x14ac:dyDescent="0.6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55000000000000004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55000000000000004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55000000000000004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6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55000000000000004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6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6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51</v>
      </c>
      <c r="G298" s="325" t="str">
        <f>G22</f>
        <v>FANGST T.O.M UKE 51</v>
      </c>
      <c r="H298" s="325" t="str">
        <f>H22</f>
        <v>RESTKVOTER UKE 51</v>
      </c>
      <c r="I298" s="325" t="str">
        <f>I22</f>
        <v>FANGST T.O.M. UKE 51 2020</v>
      </c>
      <c r="J298" s="359"/>
    </row>
    <row r="299" spans="1:10" ht="14.1" customHeight="1" x14ac:dyDescent="0.55000000000000004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14.08572</v>
      </c>
      <c r="G299" s="374">
        <f t="shared" si="15"/>
        <v>14607.191179999998</v>
      </c>
      <c r="H299" s="374">
        <f t="shared" si="15"/>
        <v>6080.8088200000002</v>
      </c>
      <c r="I299" s="374">
        <f t="shared" si="15"/>
        <v>29740.066279999999</v>
      </c>
      <c r="J299" s="359"/>
    </row>
    <row r="300" spans="1:10" ht="14.1" customHeight="1" x14ac:dyDescent="0.55000000000000004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7768.2118899999996</v>
      </c>
      <c r="H300" s="332">
        <f t="shared" ref="H300:H305" si="16">E300-G300</f>
        <v>3756.7881100000004</v>
      </c>
      <c r="I300" s="332">
        <v>20265.851859999999</v>
      </c>
      <c r="J300" s="359"/>
    </row>
    <row r="301" spans="1:10" ht="14.1" customHeight="1" x14ac:dyDescent="0.55000000000000004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2582.7512000000002</v>
      </c>
      <c r="H301" s="332">
        <f t="shared" si="16"/>
        <v>417.24879999999985</v>
      </c>
      <c r="I301" s="332">
        <v>3117.3918800000001</v>
      </c>
      <c r="J301" s="359"/>
    </row>
    <row r="302" spans="1:10" ht="14.1" customHeight="1" x14ac:dyDescent="0.55000000000000004">
      <c r="A302" s="27"/>
      <c r="B302" s="358"/>
      <c r="C302" s="333" t="s">
        <v>45</v>
      </c>
      <c r="D302" s="331">
        <v>1366</v>
      </c>
      <c r="E302" s="331">
        <v>1441</v>
      </c>
      <c r="F302" s="332">
        <v>14.08572</v>
      </c>
      <c r="G302" s="332">
        <v>1843.8934400000001</v>
      </c>
      <c r="H302" s="332">
        <f t="shared" si="16"/>
        <v>-402.89344000000006</v>
      </c>
      <c r="I302" s="332">
        <v>2792.7712299999998</v>
      </c>
      <c r="J302" s="359"/>
    </row>
    <row r="303" spans="1:10" ht="14.1" customHeight="1" thickBot="1" x14ac:dyDescent="0.6">
      <c r="A303" s="27"/>
      <c r="B303" s="358"/>
      <c r="C303" s="334" t="s">
        <v>131</v>
      </c>
      <c r="D303" s="335">
        <v>4571</v>
      </c>
      <c r="E303" s="335">
        <v>4722</v>
      </c>
      <c r="F303" s="332"/>
      <c r="G303" s="332">
        <v>2412.3346499999998</v>
      </c>
      <c r="H303" s="332">
        <f t="shared" si="16"/>
        <v>2309.6653500000002</v>
      </c>
      <c r="I303" s="332">
        <v>3564.0513099999998</v>
      </c>
      <c r="J303" s="359"/>
    </row>
    <row r="304" spans="1:10" ht="14.1" customHeight="1" thickBot="1" x14ac:dyDescent="0.6">
      <c r="A304" s="27"/>
      <c r="B304" s="358"/>
      <c r="C304" s="336" t="s">
        <v>36</v>
      </c>
      <c r="D304" s="337">
        <v>5500</v>
      </c>
      <c r="E304" s="337">
        <v>5500</v>
      </c>
      <c r="F304" s="338"/>
      <c r="G304" s="338">
        <v>2333.1071299999999</v>
      </c>
      <c r="H304" s="338">
        <f t="shared" si="16"/>
        <v>3166.8928700000001</v>
      </c>
      <c r="I304" s="338">
        <v>3890.5072799999998</v>
      </c>
      <c r="J304" s="359"/>
    </row>
    <row r="305" spans="1:10" ht="14.1" customHeight="1" x14ac:dyDescent="0.55000000000000004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4.1681100000000004</v>
      </c>
      <c r="G305" s="329">
        <f>G307+G306</f>
        <v>3326.9887600000002</v>
      </c>
      <c r="H305" s="329">
        <f t="shared" si="16"/>
        <v>4673.0112399999998</v>
      </c>
      <c r="I305" s="329">
        <f>I307+I306</f>
        <v>5910.5643199999995</v>
      </c>
      <c r="J305" s="359"/>
    </row>
    <row r="306" spans="1:10" ht="14.1" customHeight="1" x14ac:dyDescent="0.55000000000000004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966.69100000000003</v>
      </c>
      <c r="J306" s="359"/>
    </row>
    <row r="307" spans="1:10" ht="14.1" customHeight="1" thickBot="1" x14ac:dyDescent="0.6">
      <c r="A307" s="27"/>
      <c r="B307" s="358"/>
      <c r="C307" s="340" t="s">
        <v>46</v>
      </c>
      <c r="D307" s="341"/>
      <c r="E307" s="342"/>
      <c r="F307" s="343">
        <v>4.1681100000000004</v>
      </c>
      <c r="G307" s="343">
        <v>3313.76143</v>
      </c>
      <c r="H307" s="343"/>
      <c r="I307" s="343">
        <v>4943.8733199999997</v>
      </c>
      <c r="J307" s="359"/>
    </row>
    <row r="308" spans="1:10" ht="14.1" customHeight="1" thickBot="1" x14ac:dyDescent="0.6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0.48060000000000003</v>
      </c>
      <c r="H308" s="338">
        <f>E308-G308</f>
        <v>9.5193999999999992</v>
      </c>
      <c r="I308" s="338">
        <v>0.75255000000000005</v>
      </c>
      <c r="J308" s="359"/>
    </row>
    <row r="309" spans="1:10" ht="14.1" customHeight="1" thickBot="1" x14ac:dyDescent="0.6">
      <c r="A309" s="27"/>
      <c r="B309" s="358"/>
      <c r="C309" s="344" t="s">
        <v>47</v>
      </c>
      <c r="D309" s="345"/>
      <c r="E309" s="346"/>
      <c r="F309" s="338">
        <v>0.39335999999999999</v>
      </c>
      <c r="G309" s="338">
        <v>50.53322</v>
      </c>
      <c r="H309" s="338">
        <f>E309-G309</f>
        <v>-50.53322</v>
      </c>
      <c r="I309" s="338">
        <v>82.469830000000002</v>
      </c>
      <c r="J309" s="359"/>
    </row>
    <row r="310" spans="1:10" ht="18.600000000000001" thickBot="1" x14ac:dyDescent="0.6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18.647190000000002</v>
      </c>
      <c r="G310" s="349">
        <f t="shared" si="17"/>
        <v>20318.300889999999</v>
      </c>
      <c r="H310" s="349">
        <f t="shared" si="17"/>
        <v>13879.69911</v>
      </c>
      <c r="I310" s="349">
        <f t="shared" si="17"/>
        <v>39624.360259999994</v>
      </c>
      <c r="J310" s="359"/>
    </row>
    <row r="311" spans="1:10" ht="14.1" customHeight="1" x14ac:dyDescent="0.55000000000000004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1" customHeight="1" x14ac:dyDescent="0.55000000000000004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1" customHeight="1" x14ac:dyDescent="0.55000000000000004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6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55000000000000004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6">
      <c r="A317" s="27"/>
      <c r="D317" s="1"/>
    </row>
    <row r="318" spans="1:10" ht="14.1" customHeight="1" thickTop="1" x14ac:dyDescent="0.55000000000000004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1" customHeight="1" x14ac:dyDescent="0.55000000000000004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1" customHeight="1" thickBot="1" x14ac:dyDescent="0.6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1" customHeight="1" thickBot="1" x14ac:dyDescent="0.6">
      <c r="A321" s="27"/>
      <c r="B321" s="358"/>
      <c r="C321" s="405" t="s">
        <v>1</v>
      </c>
      <c r="D321" s="406"/>
      <c r="E321" s="113"/>
      <c r="F321" s="113"/>
      <c r="G321" s="113"/>
      <c r="H321" s="113"/>
      <c r="I321" s="113"/>
      <c r="J321" s="359"/>
    </row>
    <row r="322" spans="1:10" ht="14.1" customHeight="1" x14ac:dyDescent="0.55000000000000004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1" customHeight="1" x14ac:dyDescent="0.55000000000000004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1" customHeight="1" thickBot="1" x14ac:dyDescent="0.6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1" customHeight="1" thickBot="1" x14ac:dyDescent="0.6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1" customHeight="1" x14ac:dyDescent="0.55000000000000004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1" customHeight="1" x14ac:dyDescent="0.55000000000000004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1" customHeight="1" x14ac:dyDescent="0.55000000000000004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1" customHeight="1" thickBot="1" x14ac:dyDescent="0.6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6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6">
      <c r="A331" s="302"/>
      <c r="B331" s="361"/>
      <c r="C331" s="326" t="s">
        <v>73</v>
      </c>
      <c r="D331" s="365" t="s">
        <v>74</v>
      </c>
      <c r="E331" s="326" t="str">
        <f>F22</f>
        <v>FANGST UKE 51</v>
      </c>
      <c r="F331" s="326" t="str">
        <f>G22</f>
        <v>FANGST T.O.M UKE 51</v>
      </c>
      <c r="G331" s="366" t="str">
        <f>H22</f>
        <v>RESTKVOTER UKE 51</v>
      </c>
      <c r="H331" s="326" t="str">
        <f>I22</f>
        <v>FANGST T.O.M. UKE 51 2020</v>
      </c>
      <c r="I331" s="309"/>
      <c r="J331" s="362"/>
    </row>
    <row r="332" spans="1:10" ht="14.1" customHeight="1" thickBot="1" x14ac:dyDescent="0.6">
      <c r="A332" s="302"/>
      <c r="B332" s="358"/>
      <c r="C332" s="336" t="s">
        <v>75</v>
      </c>
      <c r="D332" s="416">
        <v>1685</v>
      </c>
      <c r="E332" s="381">
        <f>E334+E333</f>
        <v>0</v>
      </c>
      <c r="F332" s="381">
        <f>F334+F333</f>
        <v>1827.08673</v>
      </c>
      <c r="G332" s="419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1" customHeight="1" thickBot="1" x14ac:dyDescent="0.6">
      <c r="A333" s="27"/>
      <c r="B333" s="358"/>
      <c r="C333" s="367" t="s">
        <v>65</v>
      </c>
      <c r="D333" s="417"/>
      <c r="E333" s="382"/>
      <c r="F333" s="382">
        <v>1518.92318</v>
      </c>
      <c r="G333" s="420"/>
      <c r="H333" s="382">
        <v>1553.3166900000001</v>
      </c>
      <c r="I333" s="113"/>
      <c r="J333" s="359"/>
    </row>
    <row r="334" spans="1:10" ht="14.1" customHeight="1" thickBot="1" x14ac:dyDescent="0.6">
      <c r="A334" s="27"/>
      <c r="B334" s="358"/>
      <c r="C334" s="367" t="s">
        <v>66</v>
      </c>
      <c r="D334" s="418"/>
      <c r="E334" s="383"/>
      <c r="F334" s="383">
        <v>308.16354999999999</v>
      </c>
      <c r="G334" s="421"/>
      <c r="H334" s="383">
        <v>358.31223999999997</v>
      </c>
      <c r="I334" s="113"/>
      <c r="J334" s="359"/>
    </row>
    <row r="335" spans="1:10" ht="14.1" customHeight="1" thickBot="1" x14ac:dyDescent="0.6">
      <c r="A335" s="27"/>
      <c r="B335" s="358"/>
      <c r="C335" s="336" t="s">
        <v>76</v>
      </c>
      <c r="D335" s="416">
        <v>1240</v>
      </c>
      <c r="E335" s="381">
        <f>SUM(E336:E337)</f>
        <v>0</v>
      </c>
      <c r="F335" s="381">
        <f>SUM(F336:F337)</f>
        <v>1302.8353</v>
      </c>
      <c r="G335" s="419">
        <f>D335-F335</f>
        <v>-62.835299999999961</v>
      </c>
      <c r="H335" s="381">
        <f>SUM(H336:H337)</f>
        <v>1664.31565</v>
      </c>
      <c r="I335" s="113"/>
      <c r="J335" s="359"/>
    </row>
    <row r="336" spans="1:10" ht="14.1" customHeight="1" thickBot="1" x14ac:dyDescent="0.6">
      <c r="A336" s="27"/>
      <c r="B336" s="358"/>
      <c r="C336" s="367" t="s">
        <v>65</v>
      </c>
      <c r="D336" s="417"/>
      <c r="E336" s="368"/>
      <c r="F336" s="368">
        <v>1056.9746</v>
      </c>
      <c r="G336" s="420"/>
      <c r="H336" s="368">
        <v>1347.2683999999999</v>
      </c>
      <c r="I336" s="113"/>
      <c r="J336" s="359"/>
    </row>
    <row r="337" spans="1:10" ht="14.1" customHeight="1" thickBot="1" x14ac:dyDescent="0.6">
      <c r="A337" s="27"/>
      <c r="B337" s="358"/>
      <c r="C337" s="367" t="s">
        <v>66</v>
      </c>
      <c r="D337" s="418"/>
      <c r="E337" s="368"/>
      <c r="F337" s="368">
        <v>245.86070000000001</v>
      </c>
      <c r="G337" s="421"/>
      <c r="H337" s="368">
        <v>317.04725000000002</v>
      </c>
      <c r="I337" s="113"/>
      <c r="J337" s="359"/>
    </row>
    <row r="338" spans="1:10" ht="14.1" customHeight="1" thickBot="1" x14ac:dyDescent="0.6">
      <c r="A338" s="27"/>
      <c r="B338" s="358"/>
      <c r="C338" s="336" t="s">
        <v>77</v>
      </c>
      <c r="D338" s="416">
        <v>1240</v>
      </c>
      <c r="E338" s="388">
        <f>SUM(E339:E340)</f>
        <v>36.591799999999999</v>
      </c>
      <c r="F338" s="388">
        <f>SUM(F339:F340)</f>
        <v>1055.75908</v>
      </c>
      <c r="G338" s="419">
        <f>D338-F338</f>
        <v>184.24091999999996</v>
      </c>
      <c r="H338" s="388">
        <f>SUM(H339:H340)</f>
        <v>1458.8184200000001</v>
      </c>
      <c r="I338" s="113"/>
      <c r="J338" s="359"/>
    </row>
    <row r="339" spans="1:10" ht="14.1" customHeight="1" thickBot="1" x14ac:dyDescent="0.6">
      <c r="A339" s="27"/>
      <c r="B339" s="358"/>
      <c r="C339" s="367" t="s">
        <v>65</v>
      </c>
      <c r="D339" s="417"/>
      <c r="E339" s="368">
        <v>24.6295</v>
      </c>
      <c r="F339" s="368">
        <v>876.55179999999996</v>
      </c>
      <c r="G339" s="420"/>
      <c r="H339" s="368">
        <v>1179.9495400000001</v>
      </c>
      <c r="I339" s="113"/>
      <c r="J339" s="359"/>
    </row>
    <row r="340" spans="1:10" ht="14.1" customHeight="1" thickBot="1" x14ac:dyDescent="0.6">
      <c r="A340" s="27"/>
      <c r="B340" s="358"/>
      <c r="C340" s="367" t="s">
        <v>66</v>
      </c>
      <c r="D340" s="418"/>
      <c r="E340" s="384">
        <v>11.962300000000001</v>
      </c>
      <c r="F340" s="384">
        <v>179.20728</v>
      </c>
      <c r="G340" s="421"/>
      <c r="H340" s="384">
        <v>278.86887999999999</v>
      </c>
      <c r="I340" s="113"/>
      <c r="J340" s="359"/>
    </row>
    <row r="341" spans="1:10" ht="14.1" customHeight="1" thickBot="1" x14ac:dyDescent="0.6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1" customHeight="1" thickBot="1" x14ac:dyDescent="0.6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36.591799999999999</v>
      </c>
      <c r="F342" s="386">
        <f>F332+F335+F338+F341</f>
        <v>4185.6811099999995</v>
      </c>
      <c r="G342" s="376">
        <f>SUM(G332:G341)</f>
        <v>-20.68110999999999</v>
      </c>
      <c r="H342" s="386">
        <f>H332+H335+H338+H341</f>
        <v>5034.7630000000008</v>
      </c>
      <c r="I342" s="113"/>
      <c r="J342" s="359"/>
    </row>
    <row r="343" spans="1:10" ht="14.1" customHeight="1" x14ac:dyDescent="0.55000000000000004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1" customHeight="1" thickBot="1" x14ac:dyDescent="0.6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51
&amp;"-,Normal"&amp;11(iht. motatte landings- og sluttsedler fra fiskesalgslagene; alle tallstørrelser i hele tonn)&amp;R30.12.2021
</oddHeader>
    <oddFooter>&amp;LFiskeridirektoratet&amp;CReguleringsseksjonen&amp;RSynnøve Liabø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UKE_51_2021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Grete Heegaard</cp:lastModifiedBy>
  <cp:lastPrinted>2021-09-13T12:24:16Z</cp:lastPrinted>
  <dcterms:created xsi:type="dcterms:W3CDTF">2011-07-06T12:13:20Z</dcterms:created>
  <dcterms:modified xsi:type="dcterms:W3CDTF">2021-12-30T12:53:18Z</dcterms:modified>
</cp:coreProperties>
</file>