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KESTATISTIKKEN\2020\"/>
    </mc:Choice>
  </mc:AlternateContent>
  <bookViews>
    <workbookView xWindow="0" yWindow="0" windowWidth="28800" windowHeight="14820" tabRatio="413"/>
  </bookViews>
  <sheets>
    <sheet name="UKE_13_2020" sheetId="1" r:id="rId1"/>
  </sheets>
  <definedNames>
    <definedName name="Z_14D440E4_F18A_4F78_9989_38C1B133222D_.wvu.Cols" localSheetId="0" hidden="1">UKE_13_2020!#REF!</definedName>
    <definedName name="Z_14D440E4_F18A_4F78_9989_38C1B133222D_.wvu.PrintArea" localSheetId="0" hidden="1">UKE_13_2020!$B$1:$M$249</definedName>
    <definedName name="Z_14D440E4_F18A_4F78_9989_38C1B133222D_.wvu.Rows" localSheetId="0" hidden="1">UKE_13_2020!$361:$1048576,UKE_13_2020!$250:$360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J39" i="1" l="1"/>
  <c r="J32" i="1"/>
  <c r="F32" i="1" l="1"/>
  <c r="F31" i="1" s="1"/>
  <c r="J24" i="1"/>
  <c r="D229" i="1" l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J31" i="1" l="1"/>
  <c r="J23" i="1" l="1"/>
  <c r="H39" i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G33" i="1" l="1"/>
  <c r="I33" i="1" s="1"/>
  <c r="F132" i="1" l="1"/>
  <c r="F24" i="1" l="1"/>
  <c r="F125" i="1" l="1"/>
  <c r="F124" i="1" s="1"/>
  <c r="G29" i="1" l="1"/>
  <c r="I29" i="1" s="1"/>
  <c r="F178" i="1" l="1"/>
  <c r="G178" i="1"/>
  <c r="I132" i="1" l="1"/>
  <c r="I119" i="1"/>
  <c r="I125" i="1"/>
  <c r="I124" i="1" s="1"/>
  <c r="G31" i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<sst xmlns="http://schemas.openxmlformats.org/spreadsheetml/2006/main" count="256" uniqueCount="133">
  <si>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</si>
  <si>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</si>
  <si>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</si>
  <si>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</si>
  <si>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</si>
  <si>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</si>
  <si>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</si>
  <si>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</si>
  <si>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</si>
  <si>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</si>
  <si>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</si>
  <si>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</si>
  <si>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</si>
  <si>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</si>
  <si>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</si>
  <si>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</si>
  <si>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</si>
  <si>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</si>
  <si>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</si>
  <si>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</si>
  <si>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</si>
  <si>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</si>
  <si>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</si>
  <si>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</si>
  <si>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</si>
  <si>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</si>
  <si>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</si>
  <si>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</si>
  <si>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</si>
  <si>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</si>
  <si>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</si>
  <si>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</si>
  <si>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</si>
  <si>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</si>
  <si>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</si>
  <si>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</si>
  <si>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</si>
  <si>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</si>
  <si>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</si>
  <si>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</si>
  <si>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</si>
  <si>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</si>
  <si>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</si>
  <si>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</si>
  <si>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</si>
  <si>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</si>
  <si>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</si>
  <si>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</si>
  <si>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</si>
  <si>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</si>
  <si>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</si>
  <si>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</si>
  <si>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</si>
  <si>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</si>
  <si>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</si>
  <si>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</si>
  <si>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</si>
  <si>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</si>
  <si>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</si>
  <si>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</si>
  <si>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</si>
  <si>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</si>
  <si>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</si>
  <si>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</si>
  <si>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</si>
  <si>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</si>
  <si>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</si>
  <si>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</si>
  <si>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</si>
  <si>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</si>
  <si>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</si>
  <si>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</si>
  <si>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</si>
  <si>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</si>
  <si>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</si>
  <si>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</si>
  <si>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</si>
  <si>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</si>
  <si>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</si>
  <si>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</si>
  <si>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</si>
  <si>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</si>
  <si>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</si>
  <si>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</si>
  <si>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</si>
  <si>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</si>
  <si>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</si>
  <si>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</si>
  <si>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</si>
  <si>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</si>
  <si>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</si>
  <si>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</si>
  <si>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</si>
  <si>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</si>
  <si>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</si>
  <si>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</si>
  <si>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</si>
  <si>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</si>
  <si>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</si>
  <si>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</si>
  <si>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</si>
  <si>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</si>
  <si>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</si>
  <si>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</si>
  <si>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</si>
  <si>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</si>
  <si>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</si>
  <si>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</si>
  <si>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2020 fastsettes etter oppdatert kvoteråd fra ICES.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</si>
  <si>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</si>
  <si>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</si>
  <si>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</si>
  <si>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</si>
  <si>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</si>
  <si>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</si>
  <si>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</si>
  <si>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</si>
  <si>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</si>
  <si>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</si>
  <si>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</si>
  <si>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</si>
  <si>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</si>
  <si>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</si>
  <si>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</si>
  <si>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</si>
  <si>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</si>
  <si>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</si>
  <si>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t>LANDET KVANTUM UKE 13</t>
  </si>
  <si>
    <t>LANDET KVANTUM T.O.M. UKE 13 2019</t>
  </si>
  <si>
    <t>LANDET KVANTUM T.O.M UKE 13</t>
  </si>
  <si>
    <r>
      <t xml:space="preserve">3 </t>
    </r>
    <r>
      <rPr>
        <sz val="9"/>
        <color theme="1"/>
        <rFont val="Calibri"/>
        <family val="2"/>
      </rPr>
      <t>Registrert rekreasjonsfiske utgjør 707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</si>
  <si>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25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</si>
  <si>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119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</si>
</sst>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5" fillId="0" borderId="0"/>
    <xf numFmtId="49" fontId="65" fillId="0" borderId="0"/>
    <xf numFmtId="49" fontId="65" fillId="0" borderId="0"/>
    <xf numFmtId="0" fontId="65" fillId="0" borderId="0"/>
    <xf numFmtId="0" fontId="65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7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zoomScaleNormal="115" workbookViewId="0">
      <selection activeCell="J12" sqref="J12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10" width="18.28515625" style="70" customWidth="1"/>
    <col min="11" max="11" width="0.7109375" style="5" customWidth="1"/>
    <col min="12" max="12" width="0.710937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13" t="s">
        <v>102</v>
      </c>
      <c r="C2" s="414"/>
      <c r="D2" s="414"/>
      <c r="E2" s="414"/>
      <c r="F2" s="414"/>
      <c r="G2" s="414"/>
      <c r="H2" s="414"/>
      <c r="I2" s="414"/>
      <c r="J2" s="414"/>
      <c r="K2" s="415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6"/>
      <c r="C7" s="417"/>
      <c r="D7" s="417"/>
      <c r="E7" s="417"/>
      <c r="F7" s="417"/>
      <c r="G7" s="417"/>
      <c r="H7" s="417"/>
      <c r="I7" s="417"/>
      <c r="J7" s="417"/>
      <c r="K7" s="418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19" t="s">
        <v>2</v>
      </c>
      <c r="D9" s="420"/>
      <c r="E9" s="419" t="s">
        <v>20</v>
      </c>
      <c r="F9" s="420"/>
      <c r="G9" s="419" t="s">
        <v>21</v>
      </c>
      <c r="H9" s="420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94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28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1"/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25">
      <c r="B17" s="421" t="s">
        <v>8</v>
      </c>
      <c r="C17" s="422"/>
      <c r="D17" s="422"/>
      <c r="E17" s="422"/>
      <c r="F17" s="422"/>
      <c r="G17" s="422"/>
      <c r="H17" s="422"/>
      <c r="I17" s="422"/>
      <c r="J17" s="422"/>
      <c r="K17" s="423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3" t="s">
        <v>70</v>
      </c>
      <c r="E19" s="323" t="s">
        <v>98</v>
      </c>
      <c r="F19" s="324" t="s">
        <v>127</v>
      </c>
      <c r="G19" s="324" t="s">
        <v>129</v>
      </c>
      <c r="H19" s="324" t="s">
        <v>69</v>
      </c>
      <c r="I19" s="324" t="s">
        <v>62</v>
      </c>
      <c r="J19" s="325" t="s">
        <v>128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2">
        <f>D22+D21</f>
        <v>102994</v>
      </c>
      <c r="E20" s="312">
        <f>E22+E21</f>
        <v>102260</v>
      </c>
      <c r="F20" s="312">
        <f>F22+F21</f>
        <v>672.36450000000002</v>
      </c>
      <c r="G20" s="312">
        <f>G21+G22</f>
        <v>40362.015569999996</v>
      </c>
      <c r="H20" s="326"/>
      <c r="I20" s="326">
        <f>I22+I21</f>
        <v>61897.984430000004</v>
      </c>
      <c r="J20" s="327">
        <f>J22+J21</f>
        <v>31600.990740000001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3">
        <v>102244</v>
      </c>
      <c r="E21" s="313">
        <v>101459</v>
      </c>
      <c r="F21" s="313">
        <v>672.36450000000002</v>
      </c>
      <c r="G21" s="313">
        <v>40285.209569999999</v>
      </c>
      <c r="H21" s="328"/>
      <c r="I21" s="328">
        <f>E21-G21</f>
        <v>61173.790430000001</v>
      </c>
      <c r="J21" s="329">
        <v>31480.85874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2">
        <v>750</v>
      </c>
      <c r="E22" s="322">
        <v>801</v>
      </c>
      <c r="F22" s="322"/>
      <c r="G22" s="322">
        <v>76.805999999999997</v>
      </c>
      <c r="H22" s="330"/>
      <c r="I22" s="330">
        <f>E22-G22</f>
        <v>724.19399999999996</v>
      </c>
      <c r="J22" s="331">
        <v>120.13200000000001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2">
        <f>D31+D30+D24</f>
        <v>217850</v>
      </c>
      <c r="E23" s="312">
        <f>E31+E30+E24</f>
        <v>208398</v>
      </c>
      <c r="F23" s="312">
        <f>F31+F30+F24</f>
        <v>8768.4046399999988</v>
      </c>
      <c r="G23" s="312">
        <f>G24+G30+G31</f>
        <v>111179.98009</v>
      </c>
      <c r="H23" s="326"/>
      <c r="I23" s="326">
        <f>I24+I30+I31</f>
        <v>97218.019910000003</v>
      </c>
      <c r="J23" s="327">
        <f>J24+J30+J31</f>
        <v>121991.98189000001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80</v>
      </c>
      <c r="D24" s="314">
        <f>D25+D26+D27+D28+D29</f>
        <v>170422</v>
      </c>
      <c r="E24" s="314">
        <f>E25+E26+E27+E28+E29</f>
        <v>161168</v>
      </c>
      <c r="F24" s="314">
        <f>F25+F26+F27+F28</f>
        <v>7840.682139999999</v>
      </c>
      <c r="G24" s="314">
        <f>G25+G26+G27+G28</f>
        <v>90911.206409999999</v>
      </c>
      <c r="H24" s="332"/>
      <c r="I24" s="332">
        <f>I25+I26+I27+I28+I29</f>
        <v>70256.793590000001</v>
      </c>
      <c r="J24" s="333">
        <f>J25+J26+J27+J28+J29</f>
        <v>101182.45772000001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5">
        <v>40115</v>
      </c>
      <c r="E25" s="315">
        <v>37955</v>
      </c>
      <c r="F25" s="315">
        <v>2199.4858899999999</v>
      </c>
      <c r="G25" s="315">
        <v>23997.163820000002</v>
      </c>
      <c r="H25" s="334"/>
      <c r="I25" s="334">
        <f>E25-G25+H25</f>
        <v>13957.836179999998</v>
      </c>
      <c r="J25" s="335">
        <v>29341.117579999998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5">
        <v>44127</v>
      </c>
      <c r="E26" s="315">
        <v>40781</v>
      </c>
      <c r="F26" s="315">
        <v>2137.3615599999998</v>
      </c>
      <c r="G26" s="315">
        <v>28297.915369999999</v>
      </c>
      <c r="H26" s="334"/>
      <c r="I26" s="334">
        <f>E26-G26+H26</f>
        <v>12483.084630000001</v>
      </c>
      <c r="J26" s="335">
        <v>30657.087159999999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5">
        <v>41044</v>
      </c>
      <c r="E27" s="315">
        <v>41211</v>
      </c>
      <c r="F27" s="315">
        <v>1656.18992</v>
      </c>
      <c r="G27" s="315">
        <v>24353.994050000001</v>
      </c>
      <c r="H27" s="334"/>
      <c r="I27" s="334">
        <f>E27-G27+H27</f>
        <v>16857.005949999999</v>
      </c>
      <c r="J27" s="335">
        <v>25128.031913999999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82</v>
      </c>
      <c r="D28" s="315">
        <v>29866</v>
      </c>
      <c r="E28" s="315">
        <v>27635</v>
      </c>
      <c r="F28" s="315">
        <v>1847.6447700000001</v>
      </c>
      <c r="G28" s="315">
        <v>14262.133169999999</v>
      </c>
      <c r="H28" s="334"/>
      <c r="I28" s="334">
        <f>E28-G28+H28</f>
        <v>13372.866830000001</v>
      </c>
      <c r="J28" s="335">
        <v>16056.221066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83</v>
      </c>
      <c r="D29" s="315">
        <v>15270</v>
      </c>
      <c r="E29" s="315">
        <v>13586</v>
      </c>
      <c r="F29" s="315"/>
      <c r="G29" s="315">
        <f>SUM(H25:H28)</f>
        <v>0</v>
      </c>
      <c r="H29" s="334"/>
      <c r="I29" s="334">
        <f>E29-G29</f>
        <v>13586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4">
        <v>27228</v>
      </c>
      <c r="E30" s="314">
        <v>27449</v>
      </c>
      <c r="F30" s="314">
        <v>122.7225</v>
      </c>
      <c r="G30" s="314">
        <v>10139.77368</v>
      </c>
      <c r="H30" s="334"/>
      <c r="I30" s="332">
        <f>E30-G30</f>
        <v>17309.226320000002</v>
      </c>
      <c r="J30" s="333">
        <v>9204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81</v>
      </c>
      <c r="D31" s="314">
        <f>D32+D33</f>
        <v>20200</v>
      </c>
      <c r="E31" s="314">
        <f>E32+E33</f>
        <v>19781</v>
      </c>
      <c r="F31" s="314">
        <f>F32</f>
        <v>805</v>
      </c>
      <c r="G31" s="314">
        <f>G32</f>
        <v>10129</v>
      </c>
      <c r="H31" s="334"/>
      <c r="I31" s="332">
        <f>I32+I33</f>
        <v>9652</v>
      </c>
      <c r="J31" s="333">
        <f>J32</f>
        <v>11605.524170000001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5">
        <v>18330</v>
      </c>
      <c r="E32" s="315">
        <v>17911</v>
      </c>
      <c r="F32" s="315">
        <f>854-F36</f>
        <v>805</v>
      </c>
      <c r="G32" s="315">
        <f>10523-G36</f>
        <v>10129</v>
      </c>
      <c r="H32" s="334"/>
      <c r="I32" s="334">
        <f>E32-G32+H32</f>
        <v>7782</v>
      </c>
      <c r="J32" s="335">
        <f>12369.52417-J36</f>
        <v>11605.524170000001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6" t="s">
        <v>84</v>
      </c>
      <c r="D33" s="316">
        <v>1870</v>
      </c>
      <c r="E33" s="316">
        <v>1870</v>
      </c>
      <c r="F33" s="316"/>
      <c r="G33" s="316">
        <f>H32</f>
        <v>0</v>
      </c>
      <c r="H33" s="337"/>
      <c r="I33" s="337">
        <f t="shared" ref="I33:I38" si="0">E33-G33</f>
        <v>1870</v>
      </c>
      <c r="J33" s="338"/>
      <c r="K33" s="128"/>
      <c r="L33" s="156"/>
      <c r="M33" s="156"/>
    </row>
    <row r="34" spans="1:13" ht="15.75" customHeight="1" thickBot="1" x14ac:dyDescent="0.3">
      <c r="B34" s="119"/>
      <c r="C34" s="173" t="s">
        <v>111</v>
      </c>
      <c r="D34" s="379">
        <v>2500</v>
      </c>
      <c r="E34" s="379">
        <v>2500</v>
      </c>
      <c r="F34" s="379">
        <v>74.638000000000005</v>
      </c>
      <c r="G34" s="379">
        <v>479.35039999999998</v>
      </c>
      <c r="H34" s="339"/>
      <c r="I34" s="339">
        <f t="shared" si="0"/>
        <v>2020.6496</v>
      </c>
      <c r="J34" s="340">
        <v>1132.0822800000001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7">
        <v>933</v>
      </c>
      <c r="E35" s="317">
        <v>933</v>
      </c>
      <c r="F35" s="317">
        <v>16.637</v>
      </c>
      <c r="G35" s="317">
        <v>318.14436999999998</v>
      </c>
      <c r="H35" s="318"/>
      <c r="I35" s="339">
        <f t="shared" si="0"/>
        <v>614.85563000000002</v>
      </c>
      <c r="J35" s="340">
        <v>390.38582000000002</v>
      </c>
      <c r="K35" s="128"/>
      <c r="L35" s="156"/>
      <c r="M35" s="156"/>
    </row>
    <row r="36" spans="1:13" ht="17.25" customHeight="1" thickBot="1" x14ac:dyDescent="0.3">
      <c r="B36" s="119"/>
      <c r="C36" s="173" t="s">
        <v>112</v>
      </c>
      <c r="D36" s="317">
        <v>3000</v>
      </c>
      <c r="E36" s="317">
        <v>3000</v>
      </c>
      <c r="F36" s="317">
        <v>49</v>
      </c>
      <c r="G36" s="317">
        <v>394</v>
      </c>
      <c r="H36" s="366"/>
      <c r="I36" s="318">
        <f t="shared" si="0"/>
        <v>2606</v>
      </c>
      <c r="J36" s="321">
        <v>764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7">
        <v>7000</v>
      </c>
      <c r="E37" s="317">
        <v>7000</v>
      </c>
      <c r="F37" s="317">
        <v>72.543999999999997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114</v>
      </c>
      <c r="D38" s="317">
        <v>0</v>
      </c>
      <c r="E38" s="317">
        <v>0</v>
      </c>
      <c r="F38" s="317"/>
      <c r="G38" s="317">
        <v>23</v>
      </c>
      <c r="H38" s="318"/>
      <c r="I38" s="318">
        <f t="shared" si="0"/>
        <v>-23</v>
      </c>
      <c r="J38" s="321">
        <v>-39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19">
        <f>D20+D23+D34+D35+D36+D37+D38</f>
        <v>334277</v>
      </c>
      <c r="E39" s="319">
        <f>E20+E23+E34+E35+E36+E37+E38</f>
        <v>324091</v>
      </c>
      <c r="F39" s="319">
        <f>F20+F23+F34+F35+F37+F38+F36</f>
        <v>9653.5881399999998</v>
      </c>
      <c r="G39" s="319">
        <f>G20+G23+G34+G35+G36+G37+G38</f>
        <v>159756.49042999998</v>
      </c>
      <c r="H39" s="196">
        <f>H25+H26+H27+H28+H32</f>
        <v>0</v>
      </c>
      <c r="I39" s="196">
        <f>I20+I23+I34+I35+I36+I37+I38</f>
        <v>164334.50957000002</v>
      </c>
      <c r="J39" s="207">
        <f>J20+J23+J34+J35+J36+J37+J38</f>
        <v>162840.44073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110</v>
      </c>
      <c r="D40" s="131"/>
      <c r="E40" s="131"/>
      <c r="F40" s="171"/>
      <c r="G40" s="171"/>
      <c r="H40" s="163"/>
      <c r="I40" s="163"/>
      <c r="J40" s="398"/>
      <c r="K40" s="397"/>
      <c r="L40" s="123"/>
      <c r="M40" s="123"/>
    </row>
    <row r="41" spans="1:13" s="16" customFormat="1" ht="14.1" customHeight="1" x14ac:dyDescent="0.25">
      <c r="B41" s="122"/>
      <c r="C41" s="132" t="s">
        <v>116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1" t="s">
        <v>130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1" t="s">
        <v>113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115</v>
      </c>
      <c r="D44" s="364"/>
      <c r="E44" s="364"/>
      <c r="F44" s="364"/>
      <c r="G44" s="365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6" t="s">
        <v>1</v>
      </c>
      <c r="C47" s="417"/>
      <c r="D47" s="417"/>
      <c r="E47" s="417"/>
      <c r="F47" s="417"/>
      <c r="G47" s="417"/>
      <c r="H47" s="417"/>
      <c r="I47" s="417"/>
      <c r="J47" s="417"/>
      <c r="K47" s="418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08" t="s">
        <v>2</v>
      </c>
      <c r="D49" s="409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21" t="s">
        <v>8</v>
      </c>
      <c r="C55" s="422"/>
      <c r="D55" s="422"/>
      <c r="E55" s="422"/>
      <c r="F55" s="422"/>
      <c r="G55" s="422"/>
      <c r="H55" s="422"/>
      <c r="I55" s="422"/>
      <c r="J55" s="422"/>
      <c r="K55" s="423"/>
      <c r="L55" s="204"/>
      <c r="M55" s="204"/>
    </row>
    <row r="56" spans="2:13" s="3" customFormat="1" ht="63.75" thickBot="1" x14ac:dyDescent="0.3">
      <c r="B56" s="142"/>
      <c r="C56" s="178" t="s">
        <v>19</v>
      </c>
      <c r="D56" s="436" t="s">
        <v>20</v>
      </c>
      <c r="E56" s="324" t="str">
        <f>F19</f>
        <v>LANDET KVANTUM UKE 13</v>
      </c>
      <c r="F56" s="324" t="str">
        <f>G19</f>
        <v>LANDET KVANTUM T.O.M UKE 13</v>
      </c>
      <c r="G56" s="324" t="str">
        <f>I19</f>
        <v>RESTKVOTER</v>
      </c>
      <c r="H56" s="325" t="str">
        <f>J19</f>
        <v>LANDET KVANTUM T.O.M. UKE 13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67" t="s">
        <v>32</v>
      </c>
      <c r="D57" s="430">
        <v>5386</v>
      </c>
      <c r="E57" s="437">
        <v>1</v>
      </c>
      <c r="F57" s="437">
        <v>211</v>
      </c>
      <c r="G57" s="432">
        <f>D57-F57-F58</f>
        <v>5067</v>
      </c>
      <c r="H57" s="347">
        <v>220.1592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1"/>
      <c r="E58" s="435"/>
      <c r="F58" s="435">
        <v>108</v>
      </c>
      <c r="G58" s="433"/>
      <c r="H58" s="399">
        <v>232.28144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79">
        <v>200</v>
      </c>
      <c r="E59" s="438"/>
      <c r="F59" s="438">
        <v>18</v>
      </c>
      <c r="G59" s="434">
        <f>D59-F59</f>
        <v>182</v>
      </c>
      <c r="H59" s="400">
        <v>22.248429999999999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6">
        <v>8078</v>
      </c>
      <c r="E60" s="373">
        <f>E61+E62+E63</f>
        <v>0.216</v>
      </c>
      <c r="F60" s="373">
        <f>F61+F62+F63</f>
        <v>43</v>
      </c>
      <c r="G60" s="373">
        <f>D60-F60</f>
        <v>8035</v>
      </c>
      <c r="H60" s="399">
        <f>H61+H62+H63</f>
        <v>30.58426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56"/>
      <c r="F61" s="356">
        <v>4</v>
      </c>
      <c r="G61" s="356"/>
      <c r="H61" s="357">
        <v>6.6767599999999998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56">
        <v>4.9200000000000001E-2</v>
      </c>
      <c r="F62" s="356">
        <v>25</v>
      </c>
      <c r="G62" s="356"/>
      <c r="H62" s="357">
        <v>14.8559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68">
        <v>0.1668</v>
      </c>
      <c r="F63" s="368">
        <v>14</v>
      </c>
      <c r="G63" s="368"/>
      <c r="H63" s="372">
        <v>9.0516000000000005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91</v>
      </c>
      <c r="E64" s="370"/>
      <c r="F64" s="370"/>
      <c r="G64" s="370">
        <f>D64-F64</f>
        <v>91</v>
      </c>
      <c r="H64" s="371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74"/>
      <c r="F65" s="374"/>
      <c r="G65" s="374"/>
      <c r="H65" s="401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199">
        <f>E57+E58+E59+E60+E64+E65</f>
        <v>1.216</v>
      </c>
      <c r="F66" s="199">
        <f>F57+F58+F59+F60+F64+F65</f>
        <v>380</v>
      </c>
      <c r="G66" s="199">
        <f>D66-F66</f>
        <v>13375</v>
      </c>
      <c r="H66" s="197">
        <f>H57+H58+H59+H60+H64+H65</f>
        <v>505.33767999999998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29" t="s">
        <v>120</v>
      </c>
      <c r="D67" s="429"/>
      <c r="E67" s="429"/>
      <c r="F67" s="429"/>
      <c r="G67" s="42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6" t="s">
        <v>1</v>
      </c>
      <c r="C72" s="417"/>
      <c r="D72" s="417"/>
      <c r="E72" s="417"/>
      <c r="F72" s="417"/>
      <c r="G72" s="417"/>
      <c r="H72" s="417"/>
      <c r="I72" s="417"/>
      <c r="J72" s="417"/>
      <c r="K72" s="418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19" t="s">
        <v>2</v>
      </c>
      <c r="D74" s="420"/>
      <c r="E74" s="419" t="s">
        <v>20</v>
      </c>
      <c r="F74" s="424"/>
      <c r="G74" s="419" t="s">
        <v>21</v>
      </c>
      <c r="H74" s="420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5.75" thickBot="1" x14ac:dyDescent="0.3">
      <c r="B77" s="247"/>
      <c r="C77" s="165" t="s">
        <v>28</v>
      </c>
      <c r="D77" s="169">
        <v>13682</v>
      </c>
      <c r="E77" s="165" t="s">
        <v>94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1"/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28"/>
      <c r="D80" s="428"/>
      <c r="E80" s="428"/>
      <c r="F80" s="428"/>
      <c r="G80" s="428"/>
      <c r="H80" s="428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28"/>
      <c r="D81" s="428"/>
      <c r="E81" s="428"/>
      <c r="F81" s="428"/>
      <c r="G81" s="428"/>
      <c r="H81" s="428"/>
      <c r="I81" s="255"/>
      <c r="J81" s="255"/>
      <c r="K81" s="252"/>
      <c r="L81" s="255"/>
      <c r="M81" s="118"/>
    </row>
    <row r="82" spans="1:13" ht="14.1" customHeight="1" x14ac:dyDescent="0.25">
      <c r="B82" s="425" t="s">
        <v>8</v>
      </c>
      <c r="C82" s="426"/>
      <c r="D82" s="426"/>
      <c r="E82" s="426"/>
      <c r="F82" s="426"/>
      <c r="G82" s="426"/>
      <c r="H82" s="426"/>
      <c r="I82" s="426"/>
      <c r="J82" s="426"/>
      <c r="K82" s="427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3" t="s">
        <v>70</v>
      </c>
      <c r="E84" s="323" t="s">
        <v>99</v>
      </c>
      <c r="F84" s="194" t="str">
        <f>F19</f>
        <v>LANDET KVANTUM UKE 13</v>
      </c>
      <c r="G84" s="194" t="str">
        <f>G19</f>
        <v>LANDET KVANTUM T.O.M UKE 13</v>
      </c>
      <c r="H84" s="194" t="str">
        <f>I19</f>
        <v>RESTKVOTER</v>
      </c>
      <c r="I84" s="195" t="str">
        <f>J19</f>
        <v>LANDET KVANTUM T.O.M. UKE 13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1" t="s">
        <v>16</v>
      </c>
      <c r="D85" s="312">
        <f>D87+D86</f>
        <v>39146</v>
      </c>
      <c r="E85" s="312">
        <f>E87+E86</f>
        <v>37693</v>
      </c>
      <c r="F85" s="312">
        <f>F87+F86</f>
        <v>394.59140000000002</v>
      </c>
      <c r="G85" s="312">
        <f>G86+G87</f>
        <v>14776.119920000001</v>
      </c>
      <c r="H85" s="326">
        <f>H86+H87</f>
        <v>22916.880079999999</v>
      </c>
      <c r="I85" s="327">
        <f>I86+I87</f>
        <v>16658.83842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3">
        <v>38396</v>
      </c>
      <c r="E86" s="313">
        <v>36868</v>
      </c>
      <c r="F86" s="313">
        <v>394.59140000000002</v>
      </c>
      <c r="G86" s="313">
        <v>14722.100920000001</v>
      </c>
      <c r="H86" s="328">
        <f>E86-G86</f>
        <v>22145.899079999999</v>
      </c>
      <c r="I86" s="329">
        <v>16566.206020000001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54.018999999999998</v>
      </c>
      <c r="H87" s="330">
        <f>E87-G87</f>
        <v>770.98099999999999</v>
      </c>
      <c r="I87" s="331">
        <v>92.632400000000004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2">
        <f t="shared" ref="D88" si="1">D89+D94+D95</f>
        <v>65362</v>
      </c>
      <c r="E88" s="312">
        <f t="shared" ref="E88:I88" si="2">E89+E94+E95</f>
        <v>69031</v>
      </c>
      <c r="F88" s="312">
        <f t="shared" si="2"/>
        <v>725.39251000000013</v>
      </c>
      <c r="G88" s="312">
        <f t="shared" si="2"/>
        <v>14996.197200000001</v>
      </c>
      <c r="H88" s="326">
        <f>H89+H94+H95</f>
        <v>54034.802799999998</v>
      </c>
      <c r="I88" s="327">
        <f t="shared" si="2"/>
        <v>15342.25634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80</v>
      </c>
      <c r="D89" s="314">
        <f t="shared" ref="D89" si="3">D90+D91+D92+D93</f>
        <v>48756</v>
      </c>
      <c r="E89" s="314">
        <f t="shared" ref="E89:I89" si="4">E90+E91+E92+E93</f>
        <v>53042</v>
      </c>
      <c r="F89" s="314">
        <f t="shared" si="4"/>
        <v>672.92927000000009</v>
      </c>
      <c r="G89" s="314">
        <f t="shared" si="4"/>
        <v>10856.8784</v>
      </c>
      <c r="H89" s="332">
        <f>H90+H91+H92+H93</f>
        <v>42185.121599999999</v>
      </c>
      <c r="I89" s="333">
        <f t="shared" si="4"/>
        <v>9777.0050999999985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5">
        <v>12994</v>
      </c>
      <c r="E90" s="315">
        <v>14541</v>
      </c>
      <c r="F90" s="315">
        <v>26.908159999999999</v>
      </c>
      <c r="G90" s="315">
        <v>2173.5054799999998</v>
      </c>
      <c r="H90" s="334">
        <f t="shared" ref="H90:H98" si="5">E90-G90</f>
        <v>12367.49452</v>
      </c>
      <c r="I90" s="335">
        <v>2400.5223299999998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5">
        <v>13406</v>
      </c>
      <c r="E91" s="315">
        <v>14922</v>
      </c>
      <c r="F91" s="315">
        <v>147.57809</v>
      </c>
      <c r="G91" s="315">
        <v>4063.8416699999998</v>
      </c>
      <c r="H91" s="334">
        <f t="shared" si="5"/>
        <v>10858.15833</v>
      </c>
      <c r="I91" s="335">
        <v>3724.3440500000002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5">
        <v>13896</v>
      </c>
      <c r="E92" s="315">
        <v>15480</v>
      </c>
      <c r="F92" s="315">
        <v>388.03507999999999</v>
      </c>
      <c r="G92" s="315">
        <v>3474.19911</v>
      </c>
      <c r="H92" s="334">
        <f t="shared" si="5"/>
        <v>12005.80089</v>
      </c>
      <c r="I92" s="335">
        <v>3241.1858499999998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82</v>
      </c>
      <c r="D93" s="315">
        <v>8460</v>
      </c>
      <c r="E93" s="315">
        <v>8099</v>
      </c>
      <c r="F93" s="315">
        <v>110.40794</v>
      </c>
      <c r="G93" s="315">
        <v>1145.33214</v>
      </c>
      <c r="H93" s="334">
        <f t="shared" si="5"/>
        <v>6953.6678599999996</v>
      </c>
      <c r="I93" s="335">
        <v>410.95287000000002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4">
        <v>11497</v>
      </c>
      <c r="E94" s="314">
        <v>10822</v>
      </c>
      <c r="F94" s="314">
        <v>18.9756</v>
      </c>
      <c r="G94" s="314">
        <v>3553.3230600000002</v>
      </c>
      <c r="H94" s="332">
        <f t="shared" si="5"/>
        <v>7268.6769399999994</v>
      </c>
      <c r="I94" s="333">
        <v>5002.2904200000003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79</v>
      </c>
      <c r="D95" s="320">
        <v>5109</v>
      </c>
      <c r="E95" s="320">
        <v>5167</v>
      </c>
      <c r="F95" s="320">
        <v>33.487639999999999</v>
      </c>
      <c r="G95" s="320">
        <v>585.99573999999996</v>
      </c>
      <c r="H95" s="343">
        <f t="shared" si="5"/>
        <v>4581.0042599999997</v>
      </c>
      <c r="I95" s="344">
        <v>562.96082000000001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79">
        <v>351</v>
      </c>
      <c r="E96" s="379">
        <v>351</v>
      </c>
      <c r="F96" s="379">
        <v>7.6380000000000003E-2</v>
      </c>
      <c r="G96" s="379">
        <v>7.5315599999999998</v>
      </c>
      <c r="H96" s="339">
        <f t="shared" si="5"/>
        <v>343.46843999999999</v>
      </c>
      <c r="I96" s="340">
        <v>17.150459999999999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7">
        <v>300</v>
      </c>
      <c r="E97" s="317">
        <v>300</v>
      </c>
      <c r="F97" s="317">
        <v>2.0281799999999999</v>
      </c>
      <c r="G97" s="317">
        <v>24.903189999999999</v>
      </c>
      <c r="H97" s="318">
        <f t="shared" si="5"/>
        <v>275.09681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117</v>
      </c>
      <c r="D98" s="317"/>
      <c r="E98" s="317"/>
      <c r="F98" s="317"/>
      <c r="G98" s="317">
        <v>7</v>
      </c>
      <c r="H98" s="318">
        <f t="shared" si="5"/>
        <v>-7</v>
      </c>
      <c r="I98" s="321">
        <v>14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19">
        <f>D85+D88+D96+D97+D98</f>
        <v>105159</v>
      </c>
      <c r="E99" s="319">
        <f>E85+E88+E96+E97+E98</f>
        <v>107375</v>
      </c>
      <c r="F99" s="319">
        <f t="shared" ref="F99:G99" si="6">F85+F88+F96+F97+F98</f>
        <v>1122.0884700000001</v>
      </c>
      <c r="G99" s="319">
        <f t="shared" si="6"/>
        <v>29811.75187</v>
      </c>
      <c r="H99" s="221">
        <f>H85+H88+H96+H97+H98</f>
        <v>77563.248129999993</v>
      </c>
      <c r="I99" s="197">
        <f>I85+I88+I96+I97+I98</f>
        <v>32332.245220000001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131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1" t="s">
        <v>104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2" t="s">
        <v>118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16" t="s">
        <v>1</v>
      </c>
      <c r="C106" s="417"/>
      <c r="D106" s="417"/>
      <c r="E106" s="417"/>
      <c r="F106" s="417"/>
      <c r="G106" s="417"/>
      <c r="H106" s="417"/>
      <c r="I106" s="417"/>
      <c r="J106" s="417"/>
      <c r="K106" s="418"/>
      <c r="L106" s="204"/>
      <c r="M106" s="204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19" t="s">
        <v>2</v>
      </c>
      <c r="D108" s="420"/>
      <c r="E108" s="419" t="s">
        <v>20</v>
      </c>
      <c r="F108" s="420"/>
      <c r="G108" s="419" t="s">
        <v>21</v>
      </c>
      <c r="H108" s="420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383"/>
      <c r="D112" s="381"/>
      <c r="E112" s="381" t="s">
        <v>77</v>
      </c>
      <c r="F112" s="169">
        <v>3861</v>
      </c>
      <c r="G112" s="11"/>
      <c r="H112" s="383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382" t="s">
        <v>7</v>
      </c>
      <c r="F113" s="170">
        <f>F109+F110+F111+F112</f>
        <v>156482</v>
      </c>
      <c r="G113" s="121" t="s">
        <v>6</v>
      </c>
      <c r="H113" s="380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121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21" t="s">
        <v>8</v>
      </c>
      <c r="C116" s="422"/>
      <c r="D116" s="422"/>
      <c r="E116" s="422"/>
      <c r="F116" s="422"/>
      <c r="G116" s="422"/>
      <c r="H116" s="422"/>
      <c r="I116" s="422"/>
      <c r="J116" s="422"/>
      <c r="K116" s="423"/>
      <c r="L116" s="204"/>
      <c r="M116" s="204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7" t="s">
        <v>19</v>
      </c>
      <c r="D118" s="178" t="s">
        <v>70</v>
      </c>
      <c r="E118" s="178" t="s">
        <v>100</v>
      </c>
      <c r="F118" s="187" t="str">
        <f>F19</f>
        <v>LANDET KVANTUM UKE 13</v>
      </c>
      <c r="G118" s="194" t="str">
        <f>G19</f>
        <v>LANDET KVANTUM T.O.M UKE 13</v>
      </c>
      <c r="H118" s="194" t="str">
        <f>I19</f>
        <v>RESTKVOTER</v>
      </c>
      <c r="I118" s="195" t="str">
        <f>J19</f>
        <v>LANDET KVANTUM T.O.M. UKE 13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103</v>
      </c>
      <c r="G119" s="231">
        <f t="shared" si="8"/>
        <v>19016</v>
      </c>
      <c r="H119" s="345">
        <f t="shared" si="8"/>
        <v>15407.15149</v>
      </c>
      <c r="I119" s="347">
        <f t="shared" si="8"/>
        <v>20593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12</v>
      </c>
      <c r="D120" s="243">
        <v>45176</v>
      </c>
      <c r="E120" s="243">
        <v>41220</v>
      </c>
      <c r="F120" s="243">
        <v>103</v>
      </c>
      <c r="G120" s="243">
        <v>16816</v>
      </c>
      <c r="H120" s="348">
        <v>13256.07516</v>
      </c>
      <c r="I120" s="349">
        <v>17177</v>
      </c>
      <c r="J120" s="156"/>
      <c r="K120" s="128"/>
      <c r="L120" s="156"/>
      <c r="M120" s="156"/>
    </row>
    <row r="121" spans="2:13" ht="14.1" customHeight="1" x14ac:dyDescent="0.25">
      <c r="B121" s="9"/>
      <c r="C121" s="259" t="s">
        <v>11</v>
      </c>
      <c r="D121" s="243">
        <v>10794</v>
      </c>
      <c r="E121" s="243">
        <v>10337</v>
      </c>
      <c r="F121" s="243">
        <v>0</v>
      </c>
      <c r="G121" s="243">
        <v>2200</v>
      </c>
      <c r="H121" s="348">
        <v>1651.0763300000001</v>
      </c>
      <c r="I121" s="349">
        <v>3416</v>
      </c>
      <c r="J121" s="156"/>
      <c r="K121" s="128"/>
      <c r="L121" s="156"/>
      <c r="M121" s="156"/>
    </row>
    <row r="122" spans="2:13" ht="15.75" thickBot="1" x14ac:dyDescent="0.3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1" t="s">
        <v>38</v>
      </c>
      <c r="D123" s="294">
        <v>38155</v>
      </c>
      <c r="E123" s="294">
        <v>34652</v>
      </c>
      <c r="F123" s="294">
        <v>0</v>
      </c>
      <c r="G123" s="294">
        <v>137</v>
      </c>
      <c r="H123" s="297">
        <f>E123-G123</f>
        <v>34515</v>
      </c>
      <c r="I123" s="299">
        <v>731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1890</v>
      </c>
      <c r="G124" s="225">
        <f>G133+G130+G125</f>
        <v>22678</v>
      </c>
      <c r="H124" s="352">
        <f>H125+H130+H133</f>
        <v>30964</v>
      </c>
      <c r="I124" s="353">
        <f>I125+I130+I133</f>
        <v>25647</v>
      </c>
      <c r="J124" s="118"/>
      <c r="K124" s="128"/>
      <c r="L124" s="156"/>
      <c r="M124" s="156"/>
    </row>
    <row r="125" spans="2:13" ht="15.75" customHeight="1" x14ac:dyDescent="0.25">
      <c r="B125" s="2"/>
      <c r="C125" s="263" t="s">
        <v>85</v>
      </c>
      <c r="D125" s="369">
        <f>D126+D127+D128+D129</f>
        <v>44969</v>
      </c>
      <c r="E125" s="369">
        <f>E126+E127+E128+E129</f>
        <v>40509</v>
      </c>
      <c r="F125" s="369">
        <f>F126+F127+F128+F129</f>
        <v>525</v>
      </c>
      <c r="G125" s="369">
        <f>G126+G127+G129+G128</f>
        <v>15728</v>
      </c>
      <c r="H125" s="354">
        <f>H126+H127+H128+H129</f>
        <v>24781</v>
      </c>
      <c r="I125" s="355">
        <f>I126+I127+I128+I129</f>
        <v>17856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4" t="s">
        <v>22</v>
      </c>
      <c r="D126" s="239">
        <v>11917</v>
      </c>
      <c r="E126" s="239">
        <v>12976</v>
      </c>
      <c r="F126" s="239">
        <v>75</v>
      </c>
      <c r="G126" s="239">
        <v>3281</v>
      </c>
      <c r="H126" s="356">
        <f t="shared" ref="H126:H138" si="9">E126-G126</f>
        <v>9695</v>
      </c>
      <c r="I126" s="357">
        <v>3450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4" t="s">
        <v>23</v>
      </c>
      <c r="D127" s="239">
        <v>12852</v>
      </c>
      <c r="E127" s="239">
        <v>10724</v>
      </c>
      <c r="F127" s="239">
        <v>133</v>
      </c>
      <c r="G127" s="239">
        <v>5052</v>
      </c>
      <c r="H127" s="356">
        <f t="shared" si="9"/>
        <v>5672</v>
      </c>
      <c r="I127" s="357">
        <v>5633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24</v>
      </c>
      <c r="D128" s="239">
        <v>11166</v>
      </c>
      <c r="E128" s="239">
        <v>8990</v>
      </c>
      <c r="F128" s="239">
        <v>228</v>
      </c>
      <c r="G128" s="239">
        <v>4708</v>
      </c>
      <c r="H128" s="356">
        <f t="shared" si="9"/>
        <v>4282</v>
      </c>
      <c r="I128" s="357">
        <v>5428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4" t="s">
        <v>82</v>
      </c>
      <c r="D129" s="239">
        <v>9034</v>
      </c>
      <c r="E129" s="239">
        <v>7819</v>
      </c>
      <c r="F129" s="239">
        <v>89</v>
      </c>
      <c r="G129" s="239">
        <v>2687</v>
      </c>
      <c r="H129" s="356">
        <f t="shared" si="9"/>
        <v>5132</v>
      </c>
      <c r="I129" s="357">
        <v>3345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5" t="s">
        <v>18</v>
      </c>
      <c r="D130" s="232">
        <f>D132+D131</f>
        <v>6380</v>
      </c>
      <c r="E130" s="232">
        <v>5924</v>
      </c>
      <c r="F130" s="232">
        <v>1280</v>
      </c>
      <c r="G130" s="232">
        <v>5050</v>
      </c>
      <c r="H130" s="358">
        <f t="shared" si="9"/>
        <v>874</v>
      </c>
      <c r="I130" s="359">
        <v>5688</v>
      </c>
      <c r="J130" s="39"/>
      <c r="K130" s="128"/>
      <c r="L130" s="156"/>
      <c r="M130" s="156"/>
    </row>
    <row r="131" spans="2:13" ht="14.1" customHeight="1" x14ac:dyDescent="0.25">
      <c r="B131" s="9"/>
      <c r="C131" s="264" t="s">
        <v>40</v>
      </c>
      <c r="D131" s="239">
        <v>5880</v>
      </c>
      <c r="E131" s="239">
        <f>E130-500</f>
        <v>5424</v>
      </c>
      <c r="F131" s="239">
        <v>1271</v>
      </c>
      <c r="G131" s="239">
        <v>5031</v>
      </c>
      <c r="H131" s="356">
        <f t="shared" si="9"/>
        <v>393</v>
      </c>
      <c r="I131" s="357">
        <v>5676</v>
      </c>
      <c r="J131" s="118"/>
      <c r="K131" s="128"/>
      <c r="L131" s="156"/>
      <c r="M131" s="156"/>
    </row>
    <row r="132" spans="2:13" ht="14.1" customHeight="1" x14ac:dyDescent="0.25">
      <c r="B132" s="20"/>
      <c r="C132" s="264" t="s">
        <v>41</v>
      </c>
      <c r="D132" s="239">
        <v>500</v>
      </c>
      <c r="E132" s="239">
        <v>500</v>
      </c>
      <c r="F132" s="239">
        <f>F130-F131</f>
        <v>9</v>
      </c>
      <c r="G132" s="239">
        <f>G130-G131</f>
        <v>19</v>
      </c>
      <c r="H132" s="356">
        <f t="shared" si="9"/>
        <v>481</v>
      </c>
      <c r="I132" s="357">
        <f>I130-I131</f>
        <v>12</v>
      </c>
      <c r="J132" s="39"/>
      <c r="K132" s="128"/>
      <c r="L132" s="156"/>
      <c r="M132" s="156"/>
    </row>
    <row r="133" spans="2:13" ht="15.75" thickBot="1" x14ac:dyDescent="0.3">
      <c r="B133" s="9"/>
      <c r="C133" s="266" t="s">
        <v>79</v>
      </c>
      <c r="D133" s="256">
        <v>8119</v>
      </c>
      <c r="E133" s="256">
        <v>7209</v>
      </c>
      <c r="F133" s="256">
        <v>85</v>
      </c>
      <c r="G133" s="256">
        <v>1900</v>
      </c>
      <c r="H133" s="360">
        <f t="shared" si="9"/>
        <v>5309</v>
      </c>
      <c r="I133" s="361">
        <v>2103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2" t="s">
        <v>13</v>
      </c>
      <c r="D134" s="225">
        <v>139</v>
      </c>
      <c r="E134" s="225">
        <f>D134</f>
        <v>139</v>
      </c>
      <c r="F134" s="225"/>
      <c r="G134" s="225">
        <v>12</v>
      </c>
      <c r="H134" s="370">
        <f t="shared" si="9"/>
        <v>127</v>
      </c>
      <c r="I134" s="371">
        <v>12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12</v>
      </c>
      <c r="H135" s="298">
        <f t="shared" si="9"/>
        <v>238</v>
      </c>
      <c r="I135" s="300">
        <v>21</v>
      </c>
      <c r="J135" s="118"/>
      <c r="K135" s="128"/>
      <c r="L135" s="156"/>
      <c r="M135" s="156"/>
    </row>
    <row r="136" spans="2:13" s="70" customFormat="1" ht="18" thickBot="1" x14ac:dyDescent="0.3">
      <c r="B136" s="9"/>
      <c r="C136" s="267" t="s">
        <v>65</v>
      </c>
      <c r="D136" s="225">
        <v>2000</v>
      </c>
      <c r="E136" s="225">
        <v>2000</v>
      </c>
      <c r="F136" s="225">
        <v>9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8" t="s">
        <v>14</v>
      </c>
      <c r="D137" s="224"/>
      <c r="E137" s="224"/>
      <c r="F137" s="224"/>
      <c r="G137" s="224">
        <v>436</v>
      </c>
      <c r="H137" s="233">
        <f t="shared" si="9"/>
        <v>-436</v>
      </c>
      <c r="I137" s="296">
        <v>427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2002</v>
      </c>
      <c r="G138" s="186">
        <f>G119+G123+G124+G134+G135+G136+G137</f>
        <v>44291</v>
      </c>
      <c r="H138" s="199">
        <f t="shared" si="9"/>
        <v>98449</v>
      </c>
      <c r="I138" s="197">
        <f>I119+I122+I123+I124+I134+I135+I136+I137</f>
        <v>49431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3" t="s">
        <v>95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122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1" t="s">
        <v>132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103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08" t="s">
        <v>2</v>
      </c>
      <c r="D148" s="409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123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124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13</v>
      </c>
      <c r="F157" s="69" t="str">
        <f>G19</f>
        <v>LANDET KVANTUM T.O.M UKE 13</v>
      </c>
      <c r="G157" s="69" t="str">
        <f>I19</f>
        <v>RESTKVOTER</v>
      </c>
      <c r="H157" s="92" t="str">
        <f>J19</f>
        <v>LANDET KVANTUM T.O.M. UKE 13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42</v>
      </c>
      <c r="F158" s="183">
        <v>1681</v>
      </c>
      <c r="G158" s="183">
        <f>D158-F158</f>
        <v>34404</v>
      </c>
      <c r="H158" s="219">
        <v>2368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/>
      <c r="F159" s="183">
        <v>3</v>
      </c>
      <c r="G159" s="183">
        <f>D159-F159</f>
        <v>97</v>
      </c>
      <c r="H159" s="219">
        <v>2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42</v>
      </c>
      <c r="F161" s="185">
        <f>SUM(F158:F160)</f>
        <v>1684</v>
      </c>
      <c r="G161" s="185">
        <f>D161-F161</f>
        <v>34535</v>
      </c>
      <c r="H161" s="206">
        <f>SUM(H158:H160)</f>
        <v>2370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05" t="s">
        <v>1</v>
      </c>
      <c r="C164" s="406"/>
      <c r="D164" s="406"/>
      <c r="E164" s="406"/>
      <c r="F164" s="406"/>
      <c r="G164" s="406"/>
      <c r="H164" s="406"/>
      <c r="I164" s="406"/>
      <c r="J164" s="406"/>
      <c r="K164" s="407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08" t="s">
        <v>2</v>
      </c>
      <c r="D166" s="409"/>
      <c r="E166" s="408" t="s">
        <v>53</v>
      </c>
      <c r="F166" s="409"/>
      <c r="G166" s="408" t="s">
        <v>54</v>
      </c>
      <c r="H166" s="409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6" t="s">
        <v>97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10" t="s">
        <v>8</v>
      </c>
      <c r="C175" s="411"/>
      <c r="D175" s="411"/>
      <c r="E175" s="411"/>
      <c r="F175" s="411"/>
      <c r="G175" s="411"/>
      <c r="H175" s="411"/>
      <c r="I175" s="411"/>
      <c r="J175" s="411"/>
      <c r="K175" s="412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101</v>
      </c>
      <c r="F177" s="222" t="str">
        <f>F19</f>
        <v>LANDET KVANTUM UKE 13</v>
      </c>
      <c r="G177" s="69" t="str">
        <f>G19</f>
        <v>LANDET KVANTUM T.O.M UKE 13</v>
      </c>
      <c r="H177" s="69" t="str">
        <f>I19</f>
        <v>RESTKVOTER</v>
      </c>
      <c r="I177" s="92" t="str">
        <f>J19</f>
        <v>LANDET KVANTUM T.O.M. UKE 13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66</v>
      </c>
      <c r="G178" s="226">
        <f t="shared" si="11"/>
        <v>1949</v>
      </c>
      <c r="H178" s="303">
        <f t="shared" si="11"/>
        <v>28340</v>
      </c>
      <c r="I178" s="308">
        <f>I179+I180+I181+I182</f>
        <v>6219.6180000000004</v>
      </c>
      <c r="J178" s="80"/>
      <c r="K178" s="57"/>
      <c r="L178" s="192"/>
      <c r="M178" s="192"/>
    </row>
    <row r="179" spans="1:13" ht="14.1" customHeight="1" x14ac:dyDescent="0.25">
      <c r="B179" s="49"/>
      <c r="C179" s="293" t="s">
        <v>72</v>
      </c>
      <c r="D179" s="287">
        <v>16288</v>
      </c>
      <c r="E179" s="287">
        <v>18521</v>
      </c>
      <c r="F179" s="287"/>
      <c r="G179" s="287">
        <v>826</v>
      </c>
      <c r="H179" s="301">
        <f t="shared" ref="H179:H184" si="12">E179-G179</f>
        <v>17695</v>
      </c>
      <c r="I179" s="306">
        <v>4914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7">
        <v>4239</v>
      </c>
      <c r="E180" s="287">
        <v>4820</v>
      </c>
      <c r="F180" s="287">
        <v>2</v>
      </c>
      <c r="G180" s="287">
        <v>615</v>
      </c>
      <c r="H180" s="301">
        <f t="shared" si="12"/>
        <v>4205</v>
      </c>
      <c r="I180" s="306">
        <v>504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7">
        <v>1561</v>
      </c>
      <c r="E181" s="287">
        <v>1617</v>
      </c>
      <c r="F181" s="287">
        <v>62</v>
      </c>
      <c r="G181" s="287">
        <v>468</v>
      </c>
      <c r="H181" s="301">
        <f t="shared" si="12"/>
        <v>1149</v>
      </c>
      <c r="I181" s="306">
        <v>757</v>
      </c>
      <c r="J181" s="80"/>
      <c r="K181" s="57"/>
      <c r="L181" s="192"/>
      <c r="M181" s="192"/>
    </row>
    <row r="182" spans="1:13" ht="14.1" customHeight="1" thickBot="1" x14ac:dyDescent="0.3">
      <c r="B182" s="49"/>
      <c r="C182" s="375" t="s">
        <v>106</v>
      </c>
      <c r="D182" s="376">
        <v>5124</v>
      </c>
      <c r="E182" s="376">
        <v>5331</v>
      </c>
      <c r="F182" s="376">
        <v>2</v>
      </c>
      <c r="G182" s="376">
        <v>40</v>
      </c>
      <c r="H182" s="377">
        <f t="shared" si="12"/>
        <v>5291</v>
      </c>
      <c r="I182" s="378">
        <v>44.618000000000002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>
        <v>112</v>
      </c>
      <c r="G183" s="288">
        <v>113</v>
      </c>
      <c r="H183" s="305">
        <f t="shared" si="12"/>
        <v>5387</v>
      </c>
      <c r="I183" s="310">
        <v>77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17</v>
      </c>
      <c r="G184" s="226">
        <f>G185+G186</f>
        <v>1304</v>
      </c>
      <c r="H184" s="303">
        <f t="shared" si="12"/>
        <v>6696</v>
      </c>
      <c r="I184" s="308">
        <f>I185+I186</f>
        <v>1033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7"/>
      <c r="E185" s="287"/>
      <c r="F185" s="287"/>
      <c r="G185" s="287">
        <v>290</v>
      </c>
      <c r="H185" s="301"/>
      <c r="I185" s="306">
        <v>157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17</v>
      </c>
      <c r="G186" s="228">
        <v>1014</v>
      </c>
      <c r="H186" s="304"/>
      <c r="I186" s="309">
        <v>876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/>
      <c r="G187" s="288"/>
      <c r="H187" s="305">
        <f>E187-G187</f>
        <v>10</v>
      </c>
      <c r="I187" s="310">
        <v>0.24315000000000001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1.24075</v>
      </c>
      <c r="G188" s="227">
        <v>20</v>
      </c>
      <c r="H188" s="302">
        <f>E188-G188</f>
        <v>-20</v>
      </c>
      <c r="I188" s="307">
        <v>18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196.24074999999999</v>
      </c>
      <c r="G189" s="186">
        <f>G178+G183+G184+G187+G188</f>
        <v>3386</v>
      </c>
      <c r="H189" s="199">
        <f>H178+H183+H184+H187+H188</f>
        <v>40413</v>
      </c>
      <c r="I189" s="197">
        <f>I178+I183+I184+I187+I188</f>
        <v>7347.8611500000006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3" t="s">
        <v>73</v>
      </c>
      <c r="D190" s="66"/>
      <c r="E190" s="66"/>
      <c r="F190" s="66"/>
      <c r="G190" s="66"/>
      <c r="H190" s="362"/>
      <c r="I190" s="362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6" t="s">
        <v>105</v>
      </c>
      <c r="D191" s="66"/>
      <c r="E191" s="66"/>
      <c r="F191" s="66"/>
      <c r="G191" s="66"/>
      <c r="H191" s="362"/>
      <c r="I191" s="362"/>
      <c r="J191" s="143"/>
      <c r="K191" s="144"/>
      <c r="L191" s="143"/>
      <c r="M191" s="143"/>
    </row>
    <row r="192" spans="1:13" ht="15.75" thickBot="1" x14ac:dyDescent="0.3">
      <c r="B192" s="58"/>
      <c r="C192" s="396" t="s">
        <v>107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05" t="s">
        <v>1</v>
      </c>
      <c r="C195" s="406"/>
      <c r="D195" s="406"/>
      <c r="E195" s="406"/>
      <c r="F195" s="406"/>
      <c r="G195" s="406"/>
      <c r="H195" s="406"/>
      <c r="I195" s="406"/>
      <c r="J195" s="406"/>
      <c r="K195" s="407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08" t="s">
        <v>2</v>
      </c>
      <c r="D197" s="409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0" t="s">
        <v>96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6" t="s">
        <v>126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10" t="s">
        <v>8</v>
      </c>
      <c r="C205" s="411"/>
      <c r="D205" s="411"/>
      <c r="E205" s="411"/>
      <c r="F205" s="411"/>
      <c r="G205" s="411"/>
      <c r="H205" s="411"/>
      <c r="I205" s="411"/>
      <c r="J205" s="411"/>
      <c r="K205" s="412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13</v>
      </c>
      <c r="F207" s="69" t="str">
        <f>G19</f>
        <v>LANDET KVANTUM T.O.M UKE 13</v>
      </c>
      <c r="G207" s="69" t="str">
        <f>I19</f>
        <v>RESTKVOTER</v>
      </c>
      <c r="H207" s="92" t="str">
        <f>J19</f>
        <v>LANDET KVANTUM T.O.M. UKE 13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7</v>
      </c>
      <c r="F208" s="183">
        <v>45</v>
      </c>
      <c r="G208" s="183">
        <f>D208-F208</f>
        <v>655</v>
      </c>
      <c r="H208" s="219">
        <v>143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17</v>
      </c>
      <c r="F209" s="183">
        <v>383</v>
      </c>
      <c r="G209" s="183">
        <f t="shared" ref="G209:G211" si="13">D209-F209</f>
        <v>987</v>
      </c>
      <c r="H209" s="219">
        <v>775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/>
      <c r="F210" s="184">
        <v>1</v>
      </c>
      <c r="G210" s="183">
        <f t="shared" si="13"/>
        <v>49</v>
      </c>
      <c r="H210" s="220">
        <v>1.55908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/>
      <c r="F211" s="184"/>
      <c r="G211" s="183">
        <f t="shared" si="13"/>
        <v>0</v>
      </c>
      <c r="H211" s="220"/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24</v>
      </c>
      <c r="F212" s="185">
        <f>SUM(F208:F211)</f>
        <v>429</v>
      </c>
      <c r="G212" s="185">
        <f>D212-F212</f>
        <v>1691</v>
      </c>
      <c r="H212" s="206">
        <f>H208+H209+H210+H211</f>
        <v>919.55907999999999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05" t="s">
        <v>1</v>
      </c>
      <c r="C223" s="406"/>
      <c r="D223" s="406"/>
      <c r="E223" s="406"/>
      <c r="F223" s="406"/>
      <c r="G223" s="406"/>
      <c r="H223" s="406"/>
      <c r="I223" s="406"/>
      <c r="J223" s="406"/>
      <c r="K223" s="407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08" t="s">
        <v>93</v>
      </c>
      <c r="D225" s="409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8" t="s">
        <v>71</v>
      </c>
      <c r="D226" s="269">
        <v>3640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1" t="s">
        <v>44</v>
      </c>
      <c r="D227" s="272">
        <v>2566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4" t="s">
        <v>31</v>
      </c>
      <c r="D229" s="275">
        <f>SUM(D226:D228)</f>
        <v>6329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x14ac:dyDescent="0.25">
      <c r="B230" s="82"/>
      <c r="C230" s="290" t="s">
        <v>109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23.25" customHeight="1" thickBot="1" x14ac:dyDescent="0.3">
      <c r="B231" s="82"/>
      <c r="C231" s="395" t="s">
        <v>108</v>
      </c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10" t="s">
        <v>8</v>
      </c>
      <c r="C232" s="411"/>
      <c r="D232" s="411"/>
      <c r="E232" s="411"/>
      <c r="F232" s="411"/>
      <c r="G232" s="411"/>
      <c r="H232" s="411"/>
      <c r="I232" s="411"/>
      <c r="J232" s="411"/>
      <c r="K232" s="412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384" t="s">
        <v>87</v>
      </c>
      <c r="D234" s="385" t="s">
        <v>88</v>
      </c>
      <c r="E234" s="386" t="str">
        <f>E207</f>
        <v>LANDET KVANTUM UKE 13</v>
      </c>
      <c r="F234" s="386" t="str">
        <f>F207</f>
        <v>LANDET KVANTUM T.O.M UKE 13</v>
      </c>
      <c r="G234" s="386" t="s">
        <v>62</v>
      </c>
      <c r="H234" s="387" t="str">
        <f>H207</f>
        <v>LANDET KVANTUM T.O.M. UKE 13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02">
        <v>2427</v>
      </c>
      <c r="E235" s="388">
        <f>SUM(E236:E237)</f>
        <v>85</v>
      </c>
      <c r="F235" s="388">
        <f>SUM(F236:F237)</f>
        <v>1459</v>
      </c>
      <c r="G235" s="402">
        <f>D235-F235</f>
        <v>968</v>
      </c>
      <c r="H235" s="388">
        <f>SUM(H236:H237)</f>
        <v>1130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389" t="s">
        <v>78</v>
      </c>
      <c r="D236" s="403"/>
      <c r="E236" s="390">
        <v>64</v>
      </c>
      <c r="F236" s="390">
        <v>1229</v>
      </c>
      <c r="G236" s="403"/>
      <c r="H236" s="390">
        <v>901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389" t="s">
        <v>79</v>
      </c>
      <c r="D237" s="404"/>
      <c r="E237" s="391">
        <v>21</v>
      </c>
      <c r="F237" s="391">
        <v>230</v>
      </c>
      <c r="G237" s="404"/>
      <c r="H237" s="391">
        <v>229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02">
        <v>1213</v>
      </c>
      <c r="E238" s="388">
        <f>SUM(E239:E240)</f>
        <v>0</v>
      </c>
      <c r="F238" s="388">
        <f>SUM(F239:F240)</f>
        <v>0</v>
      </c>
      <c r="G238" s="402">
        <f>D238-F238</f>
        <v>1213</v>
      </c>
      <c r="H238" s="388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389" t="s">
        <v>78</v>
      </c>
      <c r="D239" s="403"/>
      <c r="E239" s="390"/>
      <c r="F239" s="390"/>
      <c r="G239" s="403"/>
      <c r="H239" s="390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389" t="s">
        <v>79</v>
      </c>
      <c r="D240" s="404"/>
      <c r="E240" s="391"/>
      <c r="F240" s="391"/>
      <c r="G240" s="404"/>
      <c r="H240" s="391"/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02">
        <v>0</v>
      </c>
      <c r="E241" s="388">
        <f>SUM(E242:E243)</f>
        <v>0</v>
      </c>
      <c r="F241" s="388">
        <f>SUM(F242:F243)</f>
        <v>0</v>
      </c>
      <c r="G241" s="402">
        <f>D241-F241</f>
        <v>0</v>
      </c>
      <c r="H241" s="388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389" t="s">
        <v>78</v>
      </c>
      <c r="D242" s="403"/>
      <c r="E242" s="390"/>
      <c r="F242" s="390"/>
      <c r="G242" s="403"/>
      <c r="H242" s="390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389" t="s">
        <v>79</v>
      </c>
      <c r="D243" s="404"/>
      <c r="E243" s="391"/>
      <c r="F243" s="391"/>
      <c r="G243" s="404"/>
      <c r="H243" s="391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392"/>
      <c r="E244" s="220"/>
      <c r="F244" s="220"/>
      <c r="G244" s="393"/>
      <c r="H244" s="220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394">
        <f>SUM(D235:D244)</f>
        <v>3640</v>
      </c>
      <c r="E245" s="185">
        <f>E235+E238+E241+E244</f>
        <v>85</v>
      </c>
      <c r="F245" s="185">
        <f>F235+F238+F241+F244</f>
        <v>1459</v>
      </c>
      <c r="G245" s="394">
        <f>SUM(G235:G244)</f>
        <v>2181</v>
      </c>
      <c r="H245" s="185">
        <f>H235+H238+H241+H244</f>
        <v>1130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13
&amp;"-,Normal"&amp;11(iht. motatte landings- og sluttsedler fra fiskesalgslagene; alle tallstørrelser i hele tonn)&amp;R31.03.2020
</oddHeader>
    <oddFooter>&amp;LFiskeridirektoratet&amp;CReguleringsseksjonen&amp;RSynnøve Liabø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UKE_13_2020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Synnøve Liabø</cp:lastModifiedBy>
  <cp:lastPrinted>2020-03-31T09:57:46Z</cp:lastPrinted>
  <dcterms:created xsi:type="dcterms:W3CDTF">2011-07-06T12:13:20Z</dcterms:created>
  <dcterms:modified xsi:type="dcterms:W3CDTF">2020-03-31T10:00:36Z</dcterms:modified>
</cp:coreProperties>
</file>