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7\"/>
    </mc:Choice>
  </mc:AlternateContent>
  <bookViews>
    <workbookView xWindow="0" yWindow="0" windowWidth="23040" windowHeight="11055" tabRatio="413"/>
  </bookViews>
  <sheets>
    <sheet name="UKE_40_2017" sheetId="1" r:id="rId1"/>
  </sheets>
  <definedNames>
    <definedName name="Z_14D440E4_F18A_4F78_9989_38C1B133222D_.wvu.Cols" localSheetId="0" hidden="1">UKE_40_2017!#REF!</definedName>
    <definedName name="Z_14D440E4_F18A_4F78_9989_38C1B133222D_.wvu.PrintArea" localSheetId="0" hidden="1">UKE_40_2017!$B$1:$M$214</definedName>
    <definedName name="Z_14D440E4_F18A_4F78_9989_38C1B133222D_.wvu.Rows" localSheetId="0" hidden="1">UKE_40_2017!$326:$1048576,UKE_40_2017!$215:$325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8" i="1" l="1"/>
  <c r="F124" i="1"/>
  <c r="F125" i="1"/>
  <c r="F132" i="1"/>
  <c r="F33" i="1"/>
  <c r="G33" i="1"/>
  <c r="J32" i="1" l="1"/>
  <c r="F25" i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G124" i="1" l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<sst xmlns="http://schemas.openxmlformats.org/spreadsheetml/2006/main" count="226" uniqueCount="114">
  <si>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</si>
  <si>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</si>
  <si>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</si>
  <si>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</si>
  <si>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</si>
  <si>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</si>
  <si>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</si>
  <si>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</si>
  <si>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</si>
  <si>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</si>
  <si>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</si>
  <si>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</si>
  <si>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</si>
  <si>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</si>
  <si>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</si>
  <si>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</si>
  <si>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</si>
  <si>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</si>
  <si>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</si>
  <si>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</si>
  <si>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</si>
  <si>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</si>
  <si>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</si>
  <si>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</si>
  <si>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</si>
  <si>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</si>
  <si>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</si>
  <si>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</si>
  <si>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</si>
  <si>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</si>
  <si>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</si>
  <si>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</si>
  <si>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</si>
  <si>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</si>
  <si>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</si>
  <si>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</si>
  <si>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</si>
  <si>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</si>
  <si>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</si>
  <si>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</si>
  <si>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</si>
  <si>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</si>
  <si>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</si>
  <si>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</si>
  <si>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</si>
  <si>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</si>
  <si>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</si>
  <si>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</si>
  <si>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</si>
  <si>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</si>
  <si>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</si>
  <si>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</si>
  <si>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</si>
  <si>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</si>
  <si>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</si>
  <si>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</si>
  <si>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</si>
  <si>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</si>
  <si>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</si>
  <si>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</si>
  <si>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</si>
  <si>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</si>
  <si>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</si>
  <si>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</si>
  <si>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</si>
  <si>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</si>
  <si>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</si>
  <si>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</si>
  <si>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</si>
  <si>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</si>
  <si>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</si>
  <si>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</si>
  <si>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</si>
  <si>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</si>
  <si>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</si>
  <si>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</si>
  <si>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</si>
  <si>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</si>
  <si>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</si>
  <si>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</si>
  <si>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</si>
  <si>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</si>
  <si>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</si>
  <si>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</si>
  <si>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</si>
  <si>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</si>
  <si>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</si>
  <si>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</si>
  <si>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</si>
  <si>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</si>
  <si>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</si>
  <si>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</si>
  <si>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</si>
  <si>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</si>
  <si>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</si>
  <si>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</si>
  <si>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</si>
  <si>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</si>
  <si>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</si>
  <si>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</si>
  <si>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</si>
  <si>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</si>
  <si>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</si>
  <si>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</si>
  <si>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</si>
  <si>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</si>
  <si>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</si>
  <si>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</si>
  <si>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 xml:space="preserve">2 </t>
    </r>
    <r>
      <rPr>
        <sz val="9"/>
        <color theme="1"/>
        <rFont val="Calibri"/>
        <family val="2"/>
      </rPr>
      <t>Registrert rekreasjonsfiske utgjør 48 tonn, men det legges til grunn at hele avsetningen tas</t>
    </r>
  </si>
  <si>
    <t>LANDET KVANTUM UKE 40</t>
  </si>
  <si>
    <t>LANDET KVANTUM T.O.M UKE 40</t>
  </si>
  <si>
    <t>LANDET KVANTUM T.O.M. UKE 40 2016</t>
  </si>
  <si>
    <r>
      <t xml:space="preserve">3 </t>
    </r>
    <r>
      <rPr>
        <sz val="9"/>
        <color theme="1"/>
        <rFont val="Calibri"/>
        <family val="2"/>
      </rPr>
      <t>Registrert rekreasjonsfiske utgjør 1 058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</si>
  <si>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404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</si>
</sst>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71" zoomScale="90" zoomScaleNormal="115" zoomScalePageLayoutView="90" workbookViewId="0">
      <selection activeCell="H211" sqref="H211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109</v>
      </c>
      <c r="G20" s="337" t="s">
        <v>110</v>
      </c>
      <c r="H20" s="337" t="s">
        <v>84</v>
      </c>
      <c r="I20" s="337" t="s">
        <v>72</v>
      </c>
      <c r="J20" s="338" t="s">
        <v>111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841</v>
      </c>
      <c r="G21" s="339">
        <f>G22+G23</f>
        <v>90987.614600000001</v>
      </c>
      <c r="H21" s="339"/>
      <c r="I21" s="339">
        <f>I23+I22</f>
        <v>39921.385399999999</v>
      </c>
      <c r="J21" s="340">
        <f>J23+J22</f>
        <v>89986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841</v>
      </c>
      <c r="G22" s="341">
        <v>90437</v>
      </c>
      <c r="H22" s="341"/>
      <c r="I22" s="341">
        <f>E22-G22</f>
        <v>39722</v>
      </c>
      <c r="J22" s="342">
        <v>89069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550.6146</v>
      </c>
      <c r="H23" s="343"/>
      <c r="I23" s="341">
        <f>E23-G23</f>
        <v>199.3854</v>
      </c>
      <c r="J23" s="342">
        <v>917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1067</v>
      </c>
      <c r="G24" s="339">
        <f>G25+G31+G32</f>
        <v>244961</v>
      </c>
      <c r="H24" s="339"/>
      <c r="I24" s="339">
        <f>I25+I31+I32</f>
        <v>23969</v>
      </c>
      <c r="J24" s="340">
        <f>J25+J31+J32</f>
        <v>235401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1010</v>
      </c>
      <c r="G25" s="345">
        <f>G26+G27+G28+G29</f>
        <v>196812</v>
      </c>
      <c r="H25" s="345"/>
      <c r="I25" s="345">
        <f>I26+I27+I28+I29+I30</f>
        <v>15349</v>
      </c>
      <c r="J25" s="346">
        <f>J26+J27+J28+J29+J30</f>
        <v>186204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189</v>
      </c>
      <c r="G26" s="347">
        <v>49484</v>
      </c>
      <c r="H26" s="347">
        <v>1736</v>
      </c>
      <c r="I26" s="347">
        <f>E26-G26+H26</f>
        <v>5313</v>
      </c>
      <c r="J26" s="348">
        <v>48262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319</v>
      </c>
      <c r="G27" s="347">
        <v>52443</v>
      </c>
      <c r="H27" s="347">
        <v>2144</v>
      </c>
      <c r="I27" s="347">
        <f>E27-G27+H27</f>
        <v>2188</v>
      </c>
      <c r="J27" s="348">
        <v>50205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274</v>
      </c>
      <c r="G28" s="347">
        <v>57757</v>
      </c>
      <c r="H28" s="347">
        <v>3838</v>
      </c>
      <c r="I28" s="347">
        <f>E28-G28+H28</f>
        <v>1645</v>
      </c>
      <c r="J28" s="348">
        <v>51183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228</v>
      </c>
      <c r="G29" s="347">
        <v>37128</v>
      </c>
      <c r="H29" s="347">
        <v>2361</v>
      </c>
      <c r="I29" s="347">
        <f>E29-G29+H29</f>
        <v>-918</v>
      </c>
      <c r="J29" s="348">
        <v>36554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541</v>
      </c>
      <c r="G30" s="347">
        <f>SUM(H26:H29)</f>
        <v>10079</v>
      </c>
      <c r="H30" s="347"/>
      <c r="I30" s="347">
        <f>E30-G30</f>
        <v>7121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4</v>
      </c>
      <c r="G31" s="345">
        <v>21761</v>
      </c>
      <c r="H31" s="347"/>
      <c r="I31" s="345">
        <f t="shared" ref="I31" si="0">E31-G31</f>
        <v>12723</v>
      </c>
      <c r="J31" s="346">
        <v>18832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53</v>
      </c>
      <c r="G32" s="345">
        <f>G33</f>
        <v>26388</v>
      </c>
      <c r="H32" s="347"/>
      <c r="I32" s="345">
        <f>I33+I34</f>
        <v>-4103</v>
      </c>
      <c r="J32" s="346">
        <f>J33</f>
        <v>30365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58-F37</f>
        <v>53</v>
      </c>
      <c r="G33" s="347">
        <f>29884-G37</f>
        <v>26388</v>
      </c>
      <c r="H33" s="347">
        <v>960</v>
      </c>
      <c r="I33" s="347">
        <f>E33-G33+H33</f>
        <v>-5243</v>
      </c>
      <c r="J33" s="348">
        <v>30365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42</v>
      </c>
      <c r="G34" s="350">
        <f>H33</f>
        <v>960</v>
      </c>
      <c r="H34" s="350"/>
      <c r="I34" s="350">
        <f>E34-G34</f>
        <v>1140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2842</v>
      </c>
      <c r="H35" s="352"/>
      <c r="I35" s="381">
        <f>E35-G35</f>
        <v>1158</v>
      </c>
      <c r="J35" s="382">
        <v>3294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410.34410000000003</v>
      </c>
      <c r="H36" s="327"/>
      <c r="I36" s="381">
        <f>E36-G36</f>
        <v>276.65589999999997</v>
      </c>
      <c r="J36" s="413">
        <v>386.75599999999997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5</v>
      </c>
      <c r="G37" s="327">
        <v>3496</v>
      </c>
      <c r="H37" s="380"/>
      <c r="I37" s="381">
        <f>E37-G37</f>
        <v>-496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2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35</v>
      </c>
      <c r="H39" s="327"/>
      <c r="I39" s="381">
        <f t="shared" si="1"/>
        <v>-35</v>
      </c>
      <c r="J39" s="413">
        <v>25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1915</v>
      </c>
      <c r="G40" s="199">
        <f>G21+G24+G35+G36+G37+G38+G39</f>
        <v>349731.95869999996</v>
      </c>
      <c r="H40" s="199">
        <f>H26+H27+H28+H29+H33</f>
        <v>11039</v>
      </c>
      <c r="I40" s="308">
        <f>I21+I24+I35+I36+I37+I38+I39</f>
        <v>64794.041299999997</v>
      </c>
      <c r="J40" s="200">
        <f>J21+J24+J35+J36+J37+J38+J39</f>
        <v>336092.75599999999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112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40</v>
      </c>
      <c r="F56" s="196" t="str">
        <f>G20</f>
        <v>LANDET KVANTUM T.O.M UKE 40</v>
      </c>
      <c r="G56" s="196" t="str">
        <f>I20</f>
        <v>RESTKVOTER</v>
      </c>
      <c r="H56" s="197" t="str">
        <f>J20</f>
        <v>LANDET KVANTUM T.O.M. UKE 40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0"/>
      <c r="E57" s="400">
        <v>12</v>
      </c>
      <c r="F57" s="358">
        <v>2197</v>
      </c>
      <c r="G57" s="435"/>
      <c r="H57" s="398">
        <v>1442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85">
        <v>13</v>
      </c>
      <c r="F58" s="405">
        <v>1303</v>
      </c>
      <c r="G58" s="436"/>
      <c r="H58" s="360">
        <v>1112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401">
        <v>3</v>
      </c>
      <c r="F59" s="407">
        <v>71</v>
      </c>
      <c r="G59" s="437"/>
      <c r="H59" s="307">
        <v>112.127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5</v>
      </c>
      <c r="F60" s="358">
        <f>F61+F62+F63</f>
        <v>7038.5506999999998</v>
      </c>
      <c r="G60" s="405">
        <f>D60-F60</f>
        <v>61.449300000000221</v>
      </c>
      <c r="H60" s="361">
        <f>H61+H62+H63</f>
        <v>6698.7474999999995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1</v>
      </c>
      <c r="F61" s="370">
        <v>2963</v>
      </c>
      <c r="G61" s="370"/>
      <c r="H61" s="371">
        <v>2729.7474999999999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4</v>
      </c>
      <c r="F62" s="370">
        <v>2825</v>
      </c>
      <c r="G62" s="370"/>
      <c r="H62" s="371">
        <v>2672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/>
      <c r="F63" s="388">
        <v>1250.5507</v>
      </c>
      <c r="G63" s="388"/>
      <c r="H63" s="399">
        <v>1297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>
        <v>2</v>
      </c>
      <c r="F65" s="406">
        <v>618</v>
      </c>
      <c r="G65" s="406"/>
      <c r="H65" s="303">
        <v>495.83479999999997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35</v>
      </c>
      <c r="F66" s="203">
        <f>F57+F58+F59+F60+F64+F65</f>
        <v>11228.302900000001</v>
      </c>
      <c r="G66" s="203">
        <f>D66-F66</f>
        <v>996.69709999999941</v>
      </c>
      <c r="H66" s="211">
        <f>H57+H58+H59+H60+H64+H65</f>
        <v>9880.1602000000003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40</v>
      </c>
      <c r="G84" s="196" t="str">
        <f>G20</f>
        <v>LANDET KVANTUM T.O.M UKE 40</v>
      </c>
      <c r="H84" s="196" t="str">
        <f>I20</f>
        <v>RESTKVOTER</v>
      </c>
      <c r="I84" s="197" t="str">
        <f>J20</f>
        <v>LANDET KVANTUM T.O.M. UKE 40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317</v>
      </c>
      <c r="G85" s="339">
        <f>G86+G87</f>
        <v>46622.481699999997</v>
      </c>
      <c r="H85" s="339">
        <f>H86+H87</f>
        <v>2720.5183000000002</v>
      </c>
      <c r="I85" s="340">
        <f>I86+I87</f>
        <v>39848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317</v>
      </c>
      <c r="G86" s="341">
        <v>46365</v>
      </c>
      <c r="H86" s="341">
        <f>E86-G86</f>
        <v>2228</v>
      </c>
      <c r="I86" s="342">
        <v>39557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257.48169999999999</v>
      </c>
      <c r="H87" s="343">
        <f>E87-G87</f>
        <v>492.51830000000001</v>
      </c>
      <c r="I87" s="344">
        <v>291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457</v>
      </c>
      <c r="G88" s="339">
        <f t="shared" si="2"/>
        <v>44340</v>
      </c>
      <c r="H88" s="339">
        <f>H89+H94+H95</f>
        <v>34043</v>
      </c>
      <c r="I88" s="340">
        <f t="shared" si="2"/>
        <v>49813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391</v>
      </c>
      <c r="G89" s="345">
        <f t="shared" si="3"/>
        <v>32206</v>
      </c>
      <c r="H89" s="345">
        <f>H90+H91+H92+H93</f>
        <v>26744</v>
      </c>
      <c r="I89" s="346">
        <f t="shared" si="3"/>
        <v>39944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156</v>
      </c>
      <c r="G90" s="347">
        <v>5633</v>
      </c>
      <c r="H90" s="347">
        <f t="shared" ref="H90:H96" si="4">E90-G90</f>
        <v>11698</v>
      </c>
      <c r="I90" s="348">
        <v>6231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140</v>
      </c>
      <c r="G91" s="347">
        <v>8152</v>
      </c>
      <c r="H91" s="347">
        <f t="shared" si="4"/>
        <v>8001</v>
      </c>
      <c r="I91" s="348">
        <v>10301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45</v>
      </c>
      <c r="G92" s="347">
        <v>10545</v>
      </c>
      <c r="H92" s="347">
        <f t="shared" si="4"/>
        <v>7030</v>
      </c>
      <c r="I92" s="348">
        <v>11463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50</v>
      </c>
      <c r="G93" s="347">
        <v>7876</v>
      </c>
      <c r="H93" s="347">
        <f t="shared" si="4"/>
        <v>15</v>
      </c>
      <c r="I93" s="348">
        <v>11949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11</v>
      </c>
      <c r="G94" s="345">
        <v>10339</v>
      </c>
      <c r="H94" s="345">
        <f t="shared" si="4"/>
        <v>2653</v>
      </c>
      <c r="I94" s="346">
        <v>7561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55</v>
      </c>
      <c r="G95" s="356">
        <v>1795</v>
      </c>
      <c r="H95" s="356">
        <f t="shared" si="4"/>
        <v>4646</v>
      </c>
      <c r="I95" s="357">
        <v>2308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/>
      <c r="G96" s="352">
        <v>26</v>
      </c>
      <c r="H96" s="352">
        <f t="shared" si="4"/>
        <v>283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/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774</v>
      </c>
      <c r="G99" s="414">
        <f t="shared" si="6"/>
        <v>91362.481700000004</v>
      </c>
      <c r="H99" s="226">
        <f>H85+H88+H96+H97+H98</f>
        <v>36972.518300000003</v>
      </c>
      <c r="I99" s="200">
        <f>I85+I88+I96+I97+I98</f>
        <v>90146.142399999997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108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40</v>
      </c>
      <c r="G118" s="196" t="str">
        <f>G20</f>
        <v>LANDET KVANTUM T.O.M UKE 40</v>
      </c>
      <c r="H118" s="196" t="str">
        <f>I20</f>
        <v>RESTKVOTER</v>
      </c>
      <c r="I118" s="197" t="str">
        <f>J20</f>
        <v>LANDET KVANTUM T.O.M. UKE 40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4">
        <f>E120+E121+E122</f>
        <v>49595</v>
      </c>
      <c r="F119" s="238">
        <f>F120+F121+F122</f>
        <v>166</v>
      </c>
      <c r="G119" s="238">
        <f>G120+G121+G122</f>
        <v>34009.820599999999</v>
      </c>
      <c r="H119" s="358">
        <f>E119-G119</f>
        <v>15585.179400000001</v>
      </c>
      <c r="I119" s="361">
        <f>I120+I121+I122</f>
        <v>30830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39955</v>
      </c>
      <c r="F120" s="250">
        <v>166</v>
      </c>
      <c r="G120" s="250">
        <v>29973</v>
      </c>
      <c r="H120" s="362">
        <f t="shared" ref="H120:H126" si="7">E120-G120</f>
        <v>9982</v>
      </c>
      <c r="I120" s="363">
        <v>26391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9140</v>
      </c>
      <c r="F121" s="250"/>
      <c r="G121" s="250">
        <v>4036.8206</v>
      </c>
      <c r="H121" s="362">
        <f t="shared" si="7"/>
        <v>5103.1794</v>
      </c>
      <c r="I121" s="363">
        <v>4439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/>
      <c r="G123" s="301">
        <v>31399.620999999999</v>
      </c>
      <c r="H123" s="304">
        <f t="shared" si="7"/>
        <v>415.37900000000081</v>
      </c>
      <c r="I123" s="306">
        <v>28210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762</v>
      </c>
      <c r="G124" s="231">
        <f>G133+G130+G125</f>
        <v>37271</v>
      </c>
      <c r="H124" s="366">
        <f t="shared" si="7"/>
        <v>14157</v>
      </c>
      <c r="I124" s="367">
        <f>I125+I130+I133</f>
        <v>41200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4">
        <f>D126+D127+D128+D129</f>
        <v>38234</v>
      </c>
      <c r="E125" s="391">
        <f>E126+E127+E128+E129</f>
        <v>38250</v>
      </c>
      <c r="F125" s="394">
        <f>F126+F127+F128+F129</f>
        <v>559</v>
      </c>
      <c r="G125" s="394">
        <f>G126+G127+G129+G128</f>
        <v>28573</v>
      </c>
      <c r="H125" s="368">
        <f t="shared" si="7"/>
        <v>9677</v>
      </c>
      <c r="I125" s="369">
        <f>I126+I127+I128+I129</f>
        <v>31781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195</v>
      </c>
      <c r="G126" s="246">
        <v>5249</v>
      </c>
      <c r="H126" s="370">
        <f t="shared" si="7"/>
        <v>6821</v>
      </c>
      <c r="I126" s="371">
        <v>5935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195</v>
      </c>
      <c r="G127" s="246">
        <v>7156</v>
      </c>
      <c r="H127" s="370">
        <f>E127-G127</f>
        <v>3704</v>
      </c>
      <c r="I127" s="371">
        <v>7921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76</v>
      </c>
      <c r="G128" s="246">
        <v>8148</v>
      </c>
      <c r="H128" s="370">
        <f t="shared" ref="H128:H134" si="8">E128-G128</f>
        <v>1158</v>
      </c>
      <c r="I128" s="371">
        <v>8701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93</v>
      </c>
      <c r="G129" s="246">
        <v>8020</v>
      </c>
      <c r="H129" s="370">
        <f t="shared" si="8"/>
        <v>-2006</v>
      </c>
      <c r="I129" s="371">
        <v>9224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6070</v>
      </c>
      <c r="F130" s="239">
        <v>25</v>
      </c>
      <c r="G130" s="239">
        <v>3744</v>
      </c>
      <c r="H130" s="372">
        <f t="shared" si="8"/>
        <v>2326</v>
      </c>
      <c r="I130" s="373">
        <v>3897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5570</v>
      </c>
      <c r="F131" s="246">
        <v>9</v>
      </c>
      <c r="G131" s="246">
        <v>3675</v>
      </c>
      <c r="H131" s="370">
        <f t="shared" si="8"/>
        <v>1895</v>
      </c>
      <c r="I131" s="371">
        <v>3766.3218000000002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>
        <f>F130-F131</f>
        <v>16</v>
      </c>
      <c r="G132" s="246">
        <f>G130-G131</f>
        <v>69</v>
      </c>
      <c r="H132" s="370">
        <f t="shared" si="8"/>
        <v>431</v>
      </c>
      <c r="I132" s="371">
        <f>I130-I131</f>
        <v>130.67819999999983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7108</v>
      </c>
      <c r="F133" s="263">
        <v>178</v>
      </c>
      <c r="G133" s="263">
        <v>4954</v>
      </c>
      <c r="H133" s="374">
        <f t="shared" si="8"/>
        <v>2154</v>
      </c>
      <c r="I133" s="375">
        <v>5522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5.6256000000000004</v>
      </c>
      <c r="H134" s="395">
        <f t="shared" si="8"/>
        <v>126.37439999999999</v>
      </c>
      <c r="I134" s="396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3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/>
      <c r="G137" s="229">
        <v>330</v>
      </c>
      <c r="H137" s="240">
        <f>E137-G137</f>
        <v>-330</v>
      </c>
      <c r="I137" s="303">
        <v>415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931</v>
      </c>
      <c r="G138" s="188">
        <f>G119+G123+G124+G134+G135+G136+G137</f>
        <v>105185.34719999999</v>
      </c>
      <c r="H138" s="203">
        <f>E138-G138</f>
        <v>30034.652800000011</v>
      </c>
      <c r="I138" s="200">
        <f>I119+I123+I124+I134+I135+I136+I137</f>
        <v>102830.5144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113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40</v>
      </c>
      <c r="F157" s="70" t="str">
        <f>G20</f>
        <v>LANDET KVANTUM T.O.M UKE 40</v>
      </c>
      <c r="G157" s="70" t="str">
        <f>I20</f>
        <v>RESTKVOTER</v>
      </c>
      <c r="H157" s="93" t="str">
        <f>J20</f>
        <v>LANDET KVANTUM T.O.M. UKE 40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39</v>
      </c>
      <c r="F158" s="185">
        <v>15247</v>
      </c>
      <c r="G158" s="185">
        <f>D158-F158</f>
        <v>2230</v>
      </c>
      <c r="H158" s="223">
        <v>16432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9</v>
      </c>
      <c r="G159" s="185">
        <f>D159-F159</f>
        <v>91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39</v>
      </c>
      <c r="F161" s="187">
        <f>SUM(F158:F160)</f>
        <v>15256</v>
      </c>
      <c r="G161" s="187">
        <f>D161-F161</f>
        <v>2344</v>
      </c>
      <c r="H161" s="210">
        <f>SUM(H158:H160)</f>
        <v>16451.410500000002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40</v>
      </c>
      <c r="G177" s="70" t="str">
        <f>G20</f>
        <v>LANDET KVANTUM T.O.M UKE 40</v>
      </c>
      <c r="H177" s="70" t="str">
        <f>I20</f>
        <v>RESTKVOTER</v>
      </c>
      <c r="I177" s="93" t="str">
        <f>J20</f>
        <v>LANDET KVANTUM T.O.M. UKE 40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44</v>
      </c>
      <c r="G178" s="232">
        <f t="shared" si="10"/>
        <v>38992</v>
      </c>
      <c r="H178" s="312">
        <f t="shared" si="10"/>
        <v>888</v>
      </c>
      <c r="I178" s="317">
        <f>I179+I180+I181+I182</f>
        <v>22354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106</v>
      </c>
      <c r="D179" s="294">
        <v>24096</v>
      </c>
      <c r="E179" s="310">
        <v>25535</v>
      </c>
      <c r="F179" s="294"/>
      <c r="G179" s="294">
        <v>31073</v>
      </c>
      <c r="H179" s="310">
        <f>E179-G179</f>
        <v>-5538</v>
      </c>
      <c r="I179" s="315">
        <v>14196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2383</v>
      </c>
      <c r="H180" s="310">
        <f t="shared" ref="H180:H182" si="11">E180-G180</f>
        <v>4263</v>
      </c>
      <c r="I180" s="315">
        <v>1668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28</v>
      </c>
      <c r="G181" s="294">
        <v>1698</v>
      </c>
      <c r="H181" s="310">
        <f t="shared" si="11"/>
        <v>96</v>
      </c>
      <c r="I181" s="315">
        <v>2607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16</v>
      </c>
      <c r="G182" s="409">
        <v>3838</v>
      </c>
      <c r="H182" s="410">
        <f t="shared" si="11"/>
        <v>2067</v>
      </c>
      <c r="I182" s="411">
        <v>3883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/>
      <c r="G183" s="295">
        <v>2606</v>
      </c>
      <c r="H183" s="314">
        <f>E183-G183</f>
        <v>2894</v>
      </c>
      <c r="I183" s="319">
        <v>2293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111</v>
      </c>
      <c r="G184" s="232">
        <f>G185+G186</f>
        <v>4733</v>
      </c>
      <c r="H184" s="312">
        <f>E184-G184</f>
        <v>3267</v>
      </c>
      <c r="I184" s="317">
        <f>I185+I186</f>
        <v>3066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24</v>
      </c>
      <c r="G185" s="294">
        <v>1689</v>
      </c>
      <c r="H185" s="310"/>
      <c r="I185" s="315">
        <v>1110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87</v>
      </c>
      <c r="G186" s="234">
        <v>3044</v>
      </c>
      <c r="H186" s="313"/>
      <c r="I186" s="318">
        <v>1956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14.450100000000001</v>
      </c>
      <c r="H187" s="314">
        <f>E187-G187</f>
        <v>-4.4501000000000008</v>
      </c>
      <c r="I187" s="319">
        <v>1.3421000000000001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1</v>
      </c>
      <c r="G188" s="233">
        <v>48</v>
      </c>
      <c r="H188" s="311">
        <f>D188-G188</f>
        <v>-48</v>
      </c>
      <c r="I188" s="316">
        <v>83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156</v>
      </c>
      <c r="G189" s="188">
        <f>G178+G183+G184+G187+G188</f>
        <v>46393.450100000002</v>
      </c>
      <c r="H189" s="203">
        <f>H178+H183+H184+H187+H188</f>
        <v>6996.5499</v>
      </c>
      <c r="I189" s="200">
        <f>I178+I183+I184+I187+I188</f>
        <v>27797.342100000002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107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40</v>
      </c>
      <c r="F206" s="70" t="str">
        <f>G20</f>
        <v>LANDET KVANTUM T.O.M UKE 40</v>
      </c>
      <c r="G206" s="70" t="str">
        <f>I20</f>
        <v>RESTKVOTER</v>
      </c>
      <c r="H206" s="93" t="str">
        <f>J20</f>
        <v>LANDET KVANTUM T.O.M. UKE 40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5</v>
      </c>
      <c r="F207" s="185">
        <v>876</v>
      </c>
      <c r="G207" s="185"/>
      <c r="H207" s="223">
        <v>1168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322</v>
      </c>
      <c r="F208" s="185">
        <v>3783</v>
      </c>
      <c r="G208" s="185"/>
      <c r="H208" s="223">
        <v>3555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11.3056</v>
      </c>
      <c r="G210" s="186"/>
      <c r="H210" s="224">
        <v>25.795100000000001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327</v>
      </c>
      <c r="F211" s="187">
        <f>SUM(F207:F210)</f>
        <v>4678.3055999999997</v>
      </c>
      <c r="G211" s="187">
        <f>D211-F211</f>
        <v>1606.6944000000003</v>
      </c>
      <c r="H211" s="210">
        <f>H207+H208+H209+H210</f>
        <v>4748.7951000000003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40
&amp;"-,Normal"&amp;11(iht. motatte landings- og sluttsedler fra fiskesalgslagene; alle tallstørrelser i hele tonn)&amp;R10.10.2017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2017-10-10T08:52:46Z</cp:lastPrinted>
  <dcterms:created xsi:type="dcterms:W3CDTF">2011-07-06T12:13:20Z</dcterms:created>
  <dcterms:modified xsi:type="dcterms:W3CDTF">2017-10-10T09:05:35Z</dcterms:modified>
</cp:coreProperties>
</file>