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3020" tabRatio="413"/>
  </bookViews>
  <sheets>
    <sheet name="UKE_44_2015" sheetId="1" r:id="rId1"/>
  </sheets>
  <definedNames>
    <definedName name="_xlnm.Print_Area" localSheetId="0">UKE_44_2015!$A$1:$L$217</definedName>
    <definedName name="Z_14D440E4_F18A_4F78_9989_38C1B133222D_.wvu.Cols" localSheetId="0" hidden="1">UKE_44_2015!#REF!</definedName>
    <definedName name="Z_14D440E4_F18A_4F78_9989_38C1B133222D_.wvu.PrintArea" localSheetId="0" hidden="1">UKE_44_2015!$B$1:$L$217</definedName>
    <definedName name="Z_14D440E4_F18A_4F78_9989_38C1B133222D_.wvu.Rows" localSheetId="0" hidden="1">UKE_44_2015!$329:$1048576,UKE_44_2015!$218:$328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60" i="1" l="1"/>
  <c r="F92" i="1"/>
  <c r="E25" i="1"/>
  <c r="E32" i="1"/>
  <c r="E24" i="1" s="1"/>
  <c r="F33" i="1" l="1"/>
  <c r="F30" i="1"/>
  <c r="G98" i="1" l="1"/>
  <c r="F32" i="1"/>
  <c r="F34" i="1" l="1"/>
  <c r="F134" i="1" l="1"/>
  <c r="I32" i="1" l="1"/>
  <c r="E92" i="1" l="1"/>
  <c r="H134" i="1" l="1"/>
  <c r="G102" i="1" l="1"/>
  <c r="G42" i="1" l="1"/>
  <c r="E134" i="1"/>
  <c r="E21" i="1" l="1"/>
  <c r="E42" i="1" s="1"/>
  <c r="H214" i="1" l="1"/>
  <c r="F214" i="1" l="1"/>
  <c r="E189" i="1"/>
  <c r="F189" i="1"/>
  <c r="D92" i="1"/>
  <c r="F81" i="1"/>
  <c r="H189" i="1" l="1"/>
  <c r="H37" i="1" l="1"/>
  <c r="G100" i="1" l="1"/>
  <c r="H63" i="1" l="1"/>
  <c r="H69" i="1" s="1"/>
  <c r="G141" i="1" l="1"/>
  <c r="F63" i="1"/>
  <c r="H163" i="1" l="1"/>
  <c r="G214" i="1" l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7" i="1"/>
  <c r="G96" i="1"/>
  <c r="G95" i="1"/>
  <c r="G94" i="1"/>
  <c r="G93" i="1"/>
  <c r="H92" i="1"/>
  <c r="H91" i="1" s="1"/>
  <c r="F91" i="1"/>
  <c r="E91" i="1"/>
  <c r="D91" i="1"/>
  <c r="G90" i="1"/>
  <c r="G89" i="1"/>
  <c r="H88" i="1"/>
  <c r="F88" i="1"/>
  <c r="F104" i="1" s="1"/>
  <c r="E88" i="1"/>
  <c r="D88" i="1"/>
  <c r="H87" i="1"/>
  <c r="G87" i="1"/>
  <c r="F87" i="1"/>
  <c r="E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D32" i="1"/>
  <c r="H31" i="1"/>
  <c r="H30" i="1"/>
  <c r="H29" i="1"/>
  <c r="H28" i="1"/>
  <c r="H27" i="1"/>
  <c r="H26" i="1"/>
  <c r="I25" i="1"/>
  <c r="F25" i="1"/>
  <c r="F24" i="1" s="1"/>
  <c r="D25" i="1"/>
  <c r="D24" i="1"/>
  <c r="D42" i="1" s="1"/>
  <c r="H23" i="1"/>
  <c r="H22" i="1"/>
  <c r="I21" i="1"/>
  <c r="F21" i="1"/>
  <c r="D21" i="1"/>
  <c r="H14" i="1"/>
  <c r="F14" i="1"/>
  <c r="D14" i="1"/>
  <c r="H104" i="1" l="1"/>
  <c r="F42" i="1"/>
  <c r="G123" i="1"/>
  <c r="D104" i="1"/>
  <c r="I24" i="1"/>
  <c r="I42" i="1" s="1"/>
  <c r="G92" i="1"/>
  <c r="G91" i="1" s="1"/>
  <c r="E104" i="1"/>
  <c r="G88" i="1"/>
  <c r="H21" i="1"/>
  <c r="H32" i="1"/>
  <c r="H25" i="1"/>
  <c r="G129" i="1"/>
  <c r="F128" i="1"/>
  <c r="G128" i="1" s="1"/>
  <c r="H142" i="1"/>
  <c r="G63" i="1"/>
  <c r="G180" i="1"/>
  <c r="G192" i="1" s="1"/>
  <c r="G142" i="1" l="1"/>
  <c r="F142" i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<sst xmlns="http://schemas.openxmlformats.org/spreadsheetml/2006/main" count="232" uniqueCount="116">
  <si>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</si>
  <si>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</si>
  <si>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</si>
  <si>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</si>
  <si>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</si>
  <si>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</si>
  <si>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</si>
  <si>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</si>
  <si>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</si>
  <si>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</si>
  <si>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</si>
  <si>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</si>
  <si>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</si>
  <si>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</si>
  <si>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</si>
  <si>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</si>
  <si>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</si>
  <si>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</si>
  <si>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</si>
  <si>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</si>
  <si>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</si>
  <si>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</si>
  <si>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</si>
  <si>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</si>
  <si>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</si>
  <si>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</si>
  <si>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</si>
  <si>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</si>
  <si>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</si>
  <si>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</si>
  <si>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</si>
  <si>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</si>
  <si>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</si>
  <si>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</si>
  <si>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</si>
  <si>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</si>
  <si>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</si>
  <si>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</si>
  <si>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</si>
  <si>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</si>
  <si>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</si>
  <si>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</si>
  <si>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</si>
  <si>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</si>
  <si>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</si>
  <si>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</si>
  <si>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</si>
  <si>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</si>
  <si>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</si>
  <si>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</si>
  <si>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</si>
  <si>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</si>
  <si>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</si>
  <si>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</si>
  <si>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</si>
  <si>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</si>
  <si>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</si>
  <si>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</si>
  <si>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</si>
  <si>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</si>
  <si>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</si>
  <si>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</si>
  <si>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</si>
  <si>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</si>
  <si>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</si>
  <si>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</si>
  <si>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</si>
  <si>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</si>
  <si>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</si>
  <si>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</si>
  <si>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</si>
  <si>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</si>
  <si>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</si>
  <si>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</si>
  <si>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</si>
  <si>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</si>
  <si>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</si>
  <si>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</si>
  <si>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</si>
  <si>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</si>
  <si>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</si>
  <si>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</si>
  <si>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</si>
  <si>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</si>
  <si>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</si>
  <si>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</si>
  <si>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</si>
  <si>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</si>
  <si>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</si>
  <si>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</si>
  <si>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</si>
  <si>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</si>
  <si>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</si>
  <si>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</si>
  <si>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</si>
  <si>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</si>
  <si>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</si>
  <si>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</si>
  <si>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</si>
  <si>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</si>
  <si>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</si>
  <si>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</si>
  <si>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</si>
  <si>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</si>
  <si>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</si>
  <si>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</si>
  <si>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</si>
  <si>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109 824 tonn</t>
    </r>
  </si>
  <si>
    <t>Det er avsatt 548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</si>
  <si>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07.09.2015</t>
    </r>
  </si>
  <si>
    <t>LANDET KVANTUM UKE 44</t>
  </si>
  <si>
    <t>LANDET KVANTUM T.O.M UKE 44</t>
  </si>
  <si>
    <t>LANDET KVANTUM T.O.M. UKE 44 2014</t>
  </si>
  <si>
    <r>
      <t xml:space="preserve">3 </t>
    </r>
    <r>
      <rPr>
        <sz val="9"/>
        <color theme="1"/>
        <rFont val="Calibri"/>
        <family val="2"/>
      </rPr>
      <t>Registrert rekreasjonsfiske utgjør 816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</si>
  <si>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54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</si>
  <si>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376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</si>
</sst>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4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23" fillId="0" borderId="62" xfId="0" applyFont="1" applyBorder="1" applyAlignment="1">
      <alignment vertical="center" wrapText="1"/>
    </xf>
    <xf numFmtId="0" fontId="24" fillId="4" borderId="64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3" xfId="1" applyNumberFormat="1" applyFont="1" applyFill="1" applyBorder="1" applyAlignment="1">
      <alignment vertical="center"/>
    </xf>
    <xf numFmtId="3" fontId="23" fillId="0" borderId="61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59" xfId="0" applyNumberFormat="1" applyFont="1" applyBorder="1" applyAlignment="1">
      <alignment vertical="center" wrapText="1"/>
    </xf>
    <xf numFmtId="3" fontId="23" fillId="0" borderId="5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57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57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23" fillId="0" borderId="74" xfId="0" applyNumberFormat="1" applyFont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55" fillId="0" borderId="66" xfId="0" applyNumberFormat="1" applyFont="1" applyBorder="1" applyAlignment="1">
      <alignment vertical="center" wrapText="1"/>
    </xf>
    <xf numFmtId="3" fontId="22" fillId="0" borderId="52" xfId="0" applyNumberFormat="1" applyFont="1" applyFill="1" applyBorder="1" applyAlignment="1">
      <alignment vertical="center"/>
    </xf>
    <xf numFmtId="3" fontId="0" fillId="0" borderId="53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62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23" fillId="0" borderId="61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5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57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8" fillId="4" borderId="75" xfId="0" applyNumberFormat="1" applyFont="1" applyFill="1" applyBorder="1" applyAlignment="1">
      <alignment vertical="center" wrapText="1"/>
    </xf>
    <xf numFmtId="0" fontId="24" fillId="4" borderId="76" xfId="0" applyFont="1" applyFill="1" applyBorder="1" applyAlignment="1">
      <alignment horizontal="center" vertical="center" wrapText="1"/>
    </xf>
    <xf numFmtId="0" fontId="11" fillId="0" borderId="77" xfId="0" applyFont="1" applyBorder="1" applyAlignment="1">
      <alignment horizontal="center" vertical="center" wrapText="1"/>
    </xf>
    <xf numFmtId="3" fontId="11" fillId="0" borderId="78" xfId="0" applyNumberFormat="1" applyFont="1" applyBorder="1" applyAlignment="1">
      <alignment vertical="center" wrapText="1"/>
    </xf>
    <xf numFmtId="3" fontId="11" fillId="0" borderId="79" xfId="0" applyNumberFormat="1" applyFont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54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1" fillId="0" borderId="70" xfId="0" applyNumberFormat="1" applyFont="1" applyBorder="1" applyAlignment="1">
      <alignment vertical="center" wrapText="1"/>
    </xf>
    <xf numFmtId="3" fontId="11" fillId="0" borderId="71" xfId="0" applyNumberFormat="1" applyFont="1" applyBorder="1" applyAlignment="1">
      <alignment vertical="center" wrapText="1"/>
    </xf>
    <xf numFmtId="3" fontId="5" fillId="0" borderId="53" xfId="0" applyNumberFormat="1" applyFont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12" fillId="0" borderId="53" xfId="0" applyNumberFormat="1" applyFont="1" applyBorder="1" applyAlignment="1">
      <alignment vertical="center" wrapText="1"/>
    </xf>
    <xf numFmtId="3" fontId="12" fillId="0" borderId="54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12" fillId="0" borderId="55" xfId="0" applyNumberFormat="1" applyFont="1" applyFill="1" applyBorder="1" applyAlignment="1">
      <alignment vertical="center" wrapText="1"/>
    </xf>
    <xf numFmtId="3" fontId="55" fillId="0" borderId="53" xfId="0" applyNumberFormat="1" applyFont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0" xfId="0" applyNumberFormat="1" applyFont="1" applyFill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80" xfId="0" applyNumberFormat="1" applyFont="1" applyBorder="1" applyAlignment="1">
      <alignment vertical="center" wrapText="1"/>
    </xf>
    <xf numFmtId="3" fontId="22" fillId="0" borderId="61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28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0" fillId="0" borderId="57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23" fillId="0" borderId="65" xfId="0" applyNumberFormat="1" applyFont="1" applyBorder="1" applyAlignment="1">
      <alignment vertical="center" wrapText="1"/>
    </xf>
    <xf numFmtId="3" fontId="23" fillId="0" borderId="57" xfId="0" applyNumberFormat="1" applyFont="1" applyBorder="1" applyAlignment="1">
      <alignment vertical="center" wrapText="1"/>
    </xf>
    <xf numFmtId="3" fontId="11" fillId="0" borderId="65" xfId="0" applyNumberFormat="1" applyFont="1" applyBorder="1" applyAlignment="1">
      <alignment vertical="center" wrapText="1"/>
    </xf>
    <xf numFmtId="3" fontId="11" fillId="0" borderId="57" xfId="0" applyNumberFormat="1" applyFont="1" applyBorder="1" applyAlignment="1">
      <alignment vertical="center" wrapText="1"/>
    </xf>
    <xf numFmtId="3" fontId="23" fillId="0" borderId="66" xfId="0" applyNumberFormat="1" applyFont="1" applyBorder="1" applyAlignment="1">
      <alignment vertical="center" wrapText="1"/>
    </xf>
    <xf numFmtId="3" fontId="23" fillId="0" borderId="58" xfId="0" applyNumberFormat="1" applyFont="1" applyBorder="1" applyAlignment="1">
      <alignment vertical="center" wrapText="1"/>
    </xf>
    <xf numFmtId="3" fontId="11" fillId="0" borderId="66" xfId="0" applyNumberFormat="1" applyFont="1" applyBorder="1" applyAlignment="1">
      <alignment vertical="center" wrapText="1"/>
    </xf>
    <xf numFmtId="3" fontId="11" fillId="0" borderId="58" xfId="0" applyNumberFormat="1" applyFont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72" xfId="0" applyNumberFormat="1" applyFont="1" applyBorder="1" applyAlignment="1">
      <alignment vertical="center" wrapText="1"/>
    </xf>
    <xf numFmtId="3" fontId="23" fillId="0" borderId="73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4" xfId="0" applyNumberFormat="1" applyFont="1" applyBorder="1" applyAlignment="1">
      <alignment vertical="center" wrapText="1"/>
    </xf>
    <xf numFmtId="3" fontId="43" fillId="0" borderId="68" xfId="0" applyNumberFormat="1" applyFont="1" applyBorder="1" applyAlignment="1">
      <alignment vertical="center" wrapText="1"/>
    </xf>
    <xf numFmtId="3" fontId="43" fillId="0" borderId="69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7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topLeftCell="B1" zoomScale="115" zoomScaleNormal="115" zoomScalePageLayoutView="115" workbookViewId="0">
      <selection activeCell="D104" sqref="D104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11" t="s">
        <v>95</v>
      </c>
      <c r="C2" s="412"/>
      <c r="D2" s="412"/>
      <c r="E2" s="412"/>
      <c r="F2" s="412"/>
      <c r="G2" s="412"/>
      <c r="H2" s="412"/>
      <c r="I2" s="412"/>
      <c r="J2" s="412"/>
      <c r="K2" s="413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400"/>
      <c r="C7" s="401"/>
      <c r="D7" s="401"/>
      <c r="E7" s="401"/>
      <c r="F7" s="401"/>
      <c r="G7" s="401"/>
      <c r="H7" s="401"/>
      <c r="I7" s="401"/>
      <c r="J7" s="401"/>
      <c r="K7" s="402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95" t="s">
        <v>2</v>
      </c>
      <c r="D9" s="396"/>
      <c r="E9" s="395" t="s">
        <v>21</v>
      </c>
      <c r="F9" s="396"/>
      <c r="G9" s="395" t="s">
        <v>22</v>
      </c>
      <c r="H9" s="396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387" t="s">
        <v>93</v>
      </c>
      <c r="D16" s="387"/>
      <c r="E16" s="387"/>
      <c r="F16" s="387"/>
      <c r="G16" s="387"/>
      <c r="H16" s="387"/>
      <c r="I16" s="387"/>
      <c r="J16" s="251"/>
      <c r="K16" s="154"/>
      <c r="L16" s="153"/>
    </row>
    <row r="17" spans="1:12" ht="13.5" customHeight="1" thickBot="1" x14ac:dyDescent="0.3">
      <c r="B17" s="155"/>
      <c r="C17" s="388"/>
      <c r="D17" s="388"/>
      <c r="E17" s="388"/>
      <c r="F17" s="388"/>
      <c r="G17" s="388"/>
      <c r="H17" s="388"/>
      <c r="I17" s="388"/>
      <c r="J17" s="252"/>
      <c r="K17" s="157"/>
      <c r="L17" s="146"/>
    </row>
    <row r="18" spans="1:12" ht="17.100000000000001" customHeight="1" x14ac:dyDescent="0.25">
      <c r="B18" s="397" t="s">
        <v>8</v>
      </c>
      <c r="C18" s="398"/>
      <c r="D18" s="398"/>
      <c r="E18" s="398"/>
      <c r="F18" s="398"/>
      <c r="G18" s="398"/>
      <c r="H18" s="398"/>
      <c r="I18" s="398"/>
      <c r="J18" s="398"/>
      <c r="K18" s="399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110</v>
      </c>
      <c r="F20" s="246" t="s">
        <v>111</v>
      </c>
      <c r="G20" s="246" t="s">
        <v>104</v>
      </c>
      <c r="H20" s="246" t="s">
        <v>80</v>
      </c>
      <c r="I20" s="247" t="s">
        <v>112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35">
        <f>D23+D22</f>
        <v>130677</v>
      </c>
      <c r="E21" s="322">
        <f>E23+E22</f>
        <v>2581.4998000000001</v>
      </c>
      <c r="F21" s="322">
        <f>F22+F23</f>
        <v>90163.910799999998</v>
      </c>
      <c r="G21" s="322"/>
      <c r="H21" s="322">
        <f>H23+H22</f>
        <v>40513.089200000002</v>
      </c>
      <c r="I21" s="327">
        <f>I23+I22</f>
        <v>119069.51420000001</v>
      </c>
      <c r="J21" s="360"/>
      <c r="K21" s="158"/>
      <c r="L21" s="189"/>
    </row>
    <row r="22" spans="1:12" ht="14.1" customHeight="1" x14ac:dyDescent="0.25">
      <c r="B22" s="147"/>
      <c r="C22" s="213" t="s">
        <v>12</v>
      </c>
      <c r="D22" s="336">
        <v>129927</v>
      </c>
      <c r="E22" s="323">
        <v>2579.0727999999999</v>
      </c>
      <c r="F22" s="323">
        <v>89108.959199999998</v>
      </c>
      <c r="G22" s="323"/>
      <c r="H22" s="323">
        <f>D22-F22</f>
        <v>40818.040800000002</v>
      </c>
      <c r="I22" s="342">
        <v>118097.3401</v>
      </c>
      <c r="J22" s="361"/>
      <c r="K22" s="158"/>
      <c r="L22" s="189"/>
    </row>
    <row r="23" spans="1:12" ht="14.1" customHeight="1" thickBot="1" x14ac:dyDescent="0.3">
      <c r="B23" s="147"/>
      <c r="C23" s="214" t="s">
        <v>11</v>
      </c>
      <c r="D23" s="337">
        <v>750</v>
      </c>
      <c r="E23" s="324">
        <v>2.427</v>
      </c>
      <c r="F23" s="324">
        <v>1054.9516000000001</v>
      </c>
      <c r="G23" s="324"/>
      <c r="H23" s="324">
        <f>D23-F23</f>
        <v>-304.9516000000001</v>
      </c>
      <c r="I23" s="343">
        <v>972.17409999999995</v>
      </c>
      <c r="J23" s="361"/>
      <c r="K23" s="158"/>
      <c r="L23" s="189"/>
    </row>
    <row r="24" spans="1:12" ht="14.1" customHeight="1" x14ac:dyDescent="0.25">
      <c r="B24" s="147"/>
      <c r="C24" s="212" t="s">
        <v>18</v>
      </c>
      <c r="D24" s="335">
        <f>D32+D31+D25</f>
        <v>265314</v>
      </c>
      <c r="E24" s="322">
        <f>E32+E31+E25</f>
        <v>1542.2409</v>
      </c>
      <c r="F24" s="322">
        <f>F25+F31+F32</f>
        <v>256712.27054999999</v>
      </c>
      <c r="G24" s="322"/>
      <c r="H24" s="322">
        <f>H25+H31+H32</f>
        <v>8601.7294500000025</v>
      </c>
      <c r="I24" s="327">
        <f>I25+I31+I32</f>
        <v>290743.19005000003</v>
      </c>
      <c r="J24" s="360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38">
        <f>D26+D27+D28+D29+D30</f>
        <v>206112</v>
      </c>
      <c r="E25" s="325">
        <f>E26+E27+E28+E29</f>
        <v>1150.1368</v>
      </c>
      <c r="F25" s="325">
        <f>F26+F27+F28+F29</f>
        <v>207832.54545000001</v>
      </c>
      <c r="G25" s="325"/>
      <c r="H25" s="325">
        <f>H26+H27+H28+H29+H30</f>
        <v>-1720.5454499999978</v>
      </c>
      <c r="I25" s="328">
        <f>I26+I27+I28+I29+I30</f>
        <v>233049.19375000001</v>
      </c>
      <c r="J25" s="362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39">
        <v>52744</v>
      </c>
      <c r="E26" s="298">
        <v>184.75229999999999</v>
      </c>
      <c r="F26" s="298">
        <v>63083.482000000004</v>
      </c>
      <c r="G26" s="298">
        <v>4915</v>
      </c>
      <c r="H26" s="298">
        <f>D26-F26+G26</f>
        <v>-5424.4820000000036</v>
      </c>
      <c r="I26" s="300">
        <v>72891.959149999995</v>
      </c>
      <c r="J26" s="363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39">
        <v>50440</v>
      </c>
      <c r="E27" s="298">
        <v>359.02350000000001</v>
      </c>
      <c r="F27" s="298">
        <v>55084.285499999998</v>
      </c>
      <c r="G27" s="298">
        <v>4447</v>
      </c>
      <c r="H27" s="298">
        <f>D27-F27+G27</f>
        <v>-197.28549999999814</v>
      </c>
      <c r="I27" s="300">
        <v>60786.561199999996</v>
      </c>
      <c r="J27" s="363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39">
        <v>51365</v>
      </c>
      <c r="E28" s="298">
        <v>323.66489999999999</v>
      </c>
      <c r="F28" s="298">
        <v>52381.779949999996</v>
      </c>
      <c r="G28" s="298">
        <v>4854</v>
      </c>
      <c r="H28" s="298">
        <f>D28-F28+G28</f>
        <v>3837.2200500000035</v>
      </c>
      <c r="I28" s="300">
        <v>60179.039100000002</v>
      </c>
      <c r="J28" s="363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39">
        <v>34363</v>
      </c>
      <c r="E29" s="298">
        <v>282.6961</v>
      </c>
      <c r="F29" s="298">
        <v>37282.998</v>
      </c>
      <c r="G29" s="298">
        <v>3171</v>
      </c>
      <c r="H29" s="298">
        <f>D29-F29+G29</f>
        <v>251.00200000000041</v>
      </c>
      <c r="I29" s="300">
        <v>39191.634299999998</v>
      </c>
      <c r="J29" s="363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39">
        <v>17200</v>
      </c>
      <c r="E30" s="298">
        <v>606</v>
      </c>
      <c r="F30" s="298">
        <f>G26+G27+G28+G29</f>
        <v>17387</v>
      </c>
      <c r="G30" s="298"/>
      <c r="H30" s="298">
        <f>D30-F30</f>
        <v>-187</v>
      </c>
      <c r="I30" s="300"/>
      <c r="J30" s="363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38">
        <v>33987</v>
      </c>
      <c r="E31" s="325">
        <v>333.01650000000001</v>
      </c>
      <c r="F31" s="325">
        <v>23457.2565</v>
      </c>
      <c r="G31" s="325"/>
      <c r="H31" s="325">
        <f>D31-F31</f>
        <v>10529.7435</v>
      </c>
      <c r="I31" s="328">
        <v>26374.703600000001</v>
      </c>
      <c r="J31" s="362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38">
        <f>D33+D34</f>
        <v>25215</v>
      </c>
      <c r="E32" s="325">
        <f>E33</f>
        <v>59.087600000000002</v>
      </c>
      <c r="F32" s="325">
        <f>F33</f>
        <v>25422.4686</v>
      </c>
      <c r="G32" s="325"/>
      <c r="H32" s="325">
        <f>H33+H34</f>
        <v>-207.46860000000015</v>
      </c>
      <c r="I32" s="328">
        <f>I33</f>
        <v>31319.292700000002</v>
      </c>
      <c r="J32" s="362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39">
        <v>23115</v>
      </c>
      <c r="E33" s="298">
        <v>59.087600000000002</v>
      </c>
      <c r="F33" s="298">
        <f>25894.4686-F37</f>
        <v>25422.4686</v>
      </c>
      <c r="G33" s="298">
        <v>2046</v>
      </c>
      <c r="H33" s="298">
        <f>D33-F33+G33</f>
        <v>-261.46860000000015</v>
      </c>
      <c r="I33" s="300">
        <v>31319.292700000002</v>
      </c>
      <c r="J33" s="363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40">
        <v>2100</v>
      </c>
      <c r="E34" s="326">
        <v>40</v>
      </c>
      <c r="F34" s="326">
        <f>G33</f>
        <v>2046</v>
      </c>
      <c r="G34" s="326"/>
      <c r="H34" s="326">
        <f t="shared" ref="H34:H40" si="0">D34-F34</f>
        <v>54</v>
      </c>
      <c r="I34" s="329"/>
      <c r="J34" s="363"/>
      <c r="K34" s="158"/>
      <c r="L34" s="189"/>
    </row>
    <row r="35" spans="1:12" ht="15.75" customHeight="1" thickBot="1" x14ac:dyDescent="0.3">
      <c r="B35" s="147"/>
      <c r="C35" s="218" t="s">
        <v>99</v>
      </c>
      <c r="D35" s="341">
        <v>4000</v>
      </c>
      <c r="E35" s="299"/>
      <c r="F35" s="299">
        <v>2873.7114499999998</v>
      </c>
      <c r="G35" s="299"/>
      <c r="H35" s="299">
        <f>D35-F35</f>
        <v>1126.2885500000002</v>
      </c>
      <c r="I35" s="301">
        <v>1919.0393999999999</v>
      </c>
      <c r="J35" s="360"/>
      <c r="K35" s="158"/>
      <c r="L35" s="189"/>
    </row>
    <row r="36" spans="1:12" ht="14.1" customHeight="1" thickBot="1" x14ac:dyDescent="0.3">
      <c r="B36" s="147"/>
      <c r="C36" s="218" t="s">
        <v>13</v>
      </c>
      <c r="D36" s="341">
        <v>749</v>
      </c>
      <c r="E36" s="299"/>
      <c r="F36" s="299">
        <v>247.89789999999999</v>
      </c>
      <c r="G36" s="299"/>
      <c r="H36" s="299">
        <f t="shared" si="0"/>
        <v>501.10210000000001</v>
      </c>
      <c r="I36" s="301">
        <v>179.6266</v>
      </c>
      <c r="J36" s="360"/>
      <c r="K36" s="158"/>
      <c r="L36" s="189"/>
    </row>
    <row r="37" spans="1:12" ht="17.25" customHeight="1" thickBot="1" x14ac:dyDescent="0.3">
      <c r="B37" s="147"/>
      <c r="C37" s="218" t="s">
        <v>100</v>
      </c>
      <c r="D37" s="341">
        <v>3000</v>
      </c>
      <c r="E37" s="299">
        <v>6</v>
      </c>
      <c r="F37" s="299">
        <v>472</v>
      </c>
      <c r="G37" s="299"/>
      <c r="H37" s="299">
        <f>D37-F37</f>
        <v>2528</v>
      </c>
      <c r="I37" s="301"/>
      <c r="J37" s="360"/>
      <c r="K37" s="158"/>
      <c r="L37" s="189"/>
    </row>
    <row r="38" spans="1:12" ht="17.25" customHeight="1" thickBot="1" x14ac:dyDescent="0.3">
      <c r="B38" s="147"/>
      <c r="C38" s="218" t="s">
        <v>101</v>
      </c>
      <c r="D38" s="341">
        <v>7000</v>
      </c>
      <c r="E38" s="299">
        <v>7.1153000000000004</v>
      </c>
      <c r="F38" s="299">
        <v>7000</v>
      </c>
      <c r="G38" s="299"/>
      <c r="H38" s="299">
        <f t="shared" si="0"/>
        <v>0</v>
      </c>
      <c r="I38" s="301">
        <v>1017.1898</v>
      </c>
      <c r="J38" s="360">
        <v>921</v>
      </c>
      <c r="K38" s="158"/>
      <c r="L38" s="189"/>
    </row>
    <row r="39" spans="1:12" ht="17.25" customHeight="1" thickBot="1" x14ac:dyDescent="0.3">
      <c r="B39" s="147"/>
      <c r="C39" s="218" t="s">
        <v>66</v>
      </c>
      <c r="D39" s="341">
        <v>500</v>
      </c>
      <c r="E39" s="299"/>
      <c r="F39" s="299">
        <v>370</v>
      </c>
      <c r="G39" s="299"/>
      <c r="H39" s="299">
        <f t="shared" si="0"/>
        <v>130</v>
      </c>
      <c r="I39" s="301"/>
      <c r="J39" s="360"/>
      <c r="K39" s="158"/>
      <c r="L39" s="189"/>
    </row>
    <row r="40" spans="1:12" ht="17.25" customHeight="1" thickBot="1" x14ac:dyDescent="0.3">
      <c r="B40" s="147"/>
      <c r="C40" s="218" t="s">
        <v>102</v>
      </c>
      <c r="D40" s="341">
        <v>3680</v>
      </c>
      <c r="E40" s="299"/>
      <c r="F40" s="299"/>
      <c r="G40" s="299"/>
      <c r="H40" s="299">
        <f t="shared" si="0"/>
        <v>3680</v>
      </c>
      <c r="I40" s="301"/>
      <c r="J40" s="360"/>
      <c r="K40" s="158"/>
      <c r="L40" s="189"/>
    </row>
    <row r="41" spans="1:12" ht="14.1" customHeight="1" thickBot="1" x14ac:dyDescent="0.3">
      <c r="B41" s="147"/>
      <c r="C41" s="184" t="s">
        <v>14</v>
      </c>
      <c r="D41" s="341"/>
      <c r="E41" s="299"/>
      <c r="F41" s="299"/>
      <c r="G41" s="299"/>
      <c r="H41" s="299">
        <f>D41-F41</f>
        <v>0</v>
      </c>
      <c r="I41" s="301">
        <v>625.89134999993257</v>
      </c>
      <c r="J41" s="360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4136.8560000000007</v>
      </c>
      <c r="F42" s="249">
        <f>F21+F24+F35+F36+F37+F38+F39+F40+F41</f>
        <v>357839.79069999995</v>
      </c>
      <c r="G42" s="249">
        <f>G26+G27+G28+G29+G33</f>
        <v>19433</v>
      </c>
      <c r="H42" s="249">
        <f>H21+H24+H35+H36+H37+H38+H39+H40+H41</f>
        <v>57080.209299999995</v>
      </c>
      <c r="I42" s="250">
        <f>I21+I24+I35+I36+I37+I38+I39+I40+I41</f>
        <v>413554.45140000002</v>
      </c>
      <c r="J42" s="364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105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113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103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400" t="s">
        <v>1</v>
      </c>
      <c r="C50" s="401"/>
      <c r="D50" s="401"/>
      <c r="E50" s="401"/>
      <c r="F50" s="401"/>
      <c r="G50" s="401"/>
      <c r="H50" s="401"/>
      <c r="I50" s="401"/>
      <c r="J50" s="401"/>
      <c r="K50" s="402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385" t="s">
        <v>2</v>
      </c>
      <c r="D52" s="386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97" t="s">
        <v>8</v>
      </c>
      <c r="C58" s="398"/>
      <c r="D58" s="398"/>
      <c r="E58" s="398"/>
      <c r="F58" s="398"/>
      <c r="G58" s="398"/>
      <c r="H58" s="398"/>
      <c r="I58" s="398"/>
      <c r="J58" s="398"/>
      <c r="K58" s="399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44</v>
      </c>
      <c r="F59" s="246" t="str">
        <f>F20</f>
        <v>LANDET KVANTUM T.O.M UKE 44</v>
      </c>
      <c r="G59" s="246" t="str">
        <f>H20</f>
        <v>RESTKVOTER</v>
      </c>
      <c r="H59" s="247" t="str">
        <f>I20</f>
        <v>LANDET KVANTUM T.O.M. UKE 44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404"/>
      <c r="E60" s="287">
        <v>79.36</v>
      </c>
      <c r="F60" s="287">
        <v>1560.0254</v>
      </c>
      <c r="G60" s="409"/>
      <c r="H60" s="289">
        <v>1524.6862000000001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405"/>
      <c r="E61" s="373">
        <v>36.372199999999999</v>
      </c>
      <c r="F61" s="373">
        <v>1135.3951999999999</v>
      </c>
      <c r="G61" s="409"/>
      <c r="H61" s="377">
        <v>1129.7236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406"/>
      <c r="E62" s="374">
        <v>8.5170999999999992</v>
      </c>
      <c r="F62" s="374">
        <v>104.73139999999999</v>
      </c>
      <c r="G62" s="410"/>
      <c r="H62" s="378">
        <v>131.69409999999999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366">
        <v>5700</v>
      </c>
      <c r="E63" s="287">
        <f>SUM(E64:E66)</f>
        <v>5.6059000000000001</v>
      </c>
      <c r="F63" s="287">
        <f>F64+F65+F66</f>
        <v>5870.6850999999997</v>
      </c>
      <c r="G63" s="287">
        <f>D63-F63</f>
        <v>-170.68509999999969</v>
      </c>
      <c r="H63" s="289">
        <f>H64+H65+H66</f>
        <v>5670.1975000000002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333"/>
      <c r="E64" s="375">
        <v>1.2921</v>
      </c>
      <c r="F64" s="375">
        <v>2350.3213999999998</v>
      </c>
      <c r="G64" s="344"/>
      <c r="H64" s="379">
        <v>2384.5839000000001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333"/>
      <c r="E65" s="375">
        <v>3.6574</v>
      </c>
      <c r="F65" s="375">
        <v>2423.6815000000001</v>
      </c>
      <c r="G65" s="344"/>
      <c r="H65" s="379">
        <v>2419.4944999999998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332" t="s">
        <v>41</v>
      </c>
      <c r="D66" s="334"/>
      <c r="E66" s="376">
        <v>0.65639999999999998</v>
      </c>
      <c r="F66" s="376">
        <v>1096.6822</v>
      </c>
      <c r="G66" s="345"/>
      <c r="H66" s="380">
        <v>866.1191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365">
        <v>123</v>
      </c>
      <c r="E67" s="288"/>
      <c r="F67" s="288">
        <v>4.4802</v>
      </c>
      <c r="G67" s="288">
        <f>D67-F67</f>
        <v>118.5198</v>
      </c>
      <c r="H67" s="291">
        <v>0.96160000000000001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365"/>
      <c r="E68" s="288"/>
      <c r="F68" s="288">
        <v>237.52229999999872</v>
      </c>
      <c r="G68" s="288"/>
      <c r="H68" s="291">
        <v>188.77409999999873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4">
        <v>9675</v>
      </c>
      <c r="E69" s="253">
        <f>E60+E61+E62+E63+E67+E68</f>
        <v>129.8552</v>
      </c>
      <c r="F69" s="253">
        <f>F60+F61+F62+F63+F67+F68</f>
        <v>8912.8395999999993</v>
      </c>
      <c r="G69" s="253">
        <f>D69-F69</f>
        <v>762.16040000000066</v>
      </c>
      <c r="H69" s="263">
        <f>H60+H61+H62+H63+H67+H68</f>
        <v>8646.0370999999996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07"/>
      <c r="D70" s="407"/>
      <c r="E70" s="407"/>
      <c r="F70" s="295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400" t="s">
        <v>1</v>
      </c>
      <c r="C75" s="401"/>
      <c r="D75" s="401"/>
      <c r="E75" s="401"/>
      <c r="F75" s="401"/>
      <c r="G75" s="401"/>
      <c r="H75" s="401"/>
      <c r="I75" s="401"/>
      <c r="J75" s="401"/>
      <c r="K75" s="402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95" t="s">
        <v>2</v>
      </c>
      <c r="D77" s="396"/>
      <c r="E77" s="395" t="s">
        <v>21</v>
      </c>
      <c r="F77" s="403"/>
      <c r="G77" s="395" t="s">
        <v>22</v>
      </c>
      <c r="H77" s="396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91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107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08" t="s">
        <v>108</v>
      </c>
      <c r="D83" s="408"/>
      <c r="E83" s="408"/>
      <c r="F83" s="408"/>
      <c r="G83" s="408"/>
      <c r="H83" s="408"/>
      <c r="I83" s="254"/>
      <c r="J83" s="146"/>
      <c r="K83" s="148"/>
      <c r="L83" s="146"/>
    </row>
    <row r="84" spans="1:12" ht="6" customHeight="1" thickBot="1" x14ac:dyDescent="0.3">
      <c r="B84" s="147"/>
      <c r="C84" s="408"/>
      <c r="D84" s="408"/>
      <c r="E84" s="408"/>
      <c r="F84" s="408"/>
      <c r="G84" s="408"/>
      <c r="H84" s="408"/>
      <c r="I84" s="146"/>
      <c r="J84" s="146"/>
      <c r="K84" s="148"/>
      <c r="L84" s="146"/>
    </row>
    <row r="85" spans="1:12" ht="14.1" customHeight="1" x14ac:dyDescent="0.25">
      <c r="B85" s="397" t="s">
        <v>8</v>
      </c>
      <c r="C85" s="398"/>
      <c r="D85" s="398"/>
      <c r="E85" s="398"/>
      <c r="F85" s="398"/>
      <c r="G85" s="398"/>
      <c r="H85" s="398"/>
      <c r="I85" s="398"/>
      <c r="J85" s="398"/>
      <c r="K85" s="399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A87" s="148"/>
      <c r="B87" s="146"/>
      <c r="C87" s="228" t="s">
        <v>20</v>
      </c>
      <c r="D87" s="248" t="s">
        <v>21</v>
      </c>
      <c r="E87" s="246" t="str">
        <f>E20</f>
        <v>LANDET KVANTUM UKE 44</v>
      </c>
      <c r="F87" s="246" t="str">
        <f>F20</f>
        <v>LANDET KVANTUM T.O.M UKE 44</v>
      </c>
      <c r="G87" s="246" t="str">
        <f>H20</f>
        <v>RESTKVOTER</v>
      </c>
      <c r="H87" s="247" t="str">
        <f>I20</f>
        <v>LANDET KVANTUM T.O.M. UKE 44 2014</v>
      </c>
      <c r="I87" s="6"/>
      <c r="J87" s="146"/>
      <c r="K87" s="10"/>
      <c r="L87" s="146"/>
    </row>
    <row r="88" spans="1:12" ht="14.1" customHeight="1" x14ac:dyDescent="0.25">
      <c r="A88" s="148"/>
      <c r="B88" s="146"/>
      <c r="C88" s="180" t="s">
        <v>17</v>
      </c>
      <c r="D88" s="293">
        <f>D90+D89</f>
        <v>41864</v>
      </c>
      <c r="E88" s="287">
        <f>E90+E89</f>
        <v>1246.0946000000001</v>
      </c>
      <c r="F88" s="287">
        <f>F89+F90</f>
        <v>30655.528699999999</v>
      </c>
      <c r="G88" s="287">
        <f>G89+G90</f>
        <v>11208.471300000001</v>
      </c>
      <c r="H88" s="289">
        <f>H89+H90</f>
        <v>26334.5782</v>
      </c>
      <c r="I88" s="42"/>
      <c r="J88" s="189"/>
      <c r="K88" s="158"/>
      <c r="L88" s="189"/>
    </row>
    <row r="89" spans="1:12" ht="14.1" customHeight="1" x14ac:dyDescent="0.25">
      <c r="A89" s="148"/>
      <c r="B89" s="146"/>
      <c r="C89" s="223" t="s">
        <v>12</v>
      </c>
      <c r="D89" s="346">
        <v>41114</v>
      </c>
      <c r="E89" s="302">
        <v>1240.1110000000001</v>
      </c>
      <c r="F89" s="302">
        <v>30006.957999999999</v>
      </c>
      <c r="G89" s="302">
        <f>D89-F89</f>
        <v>11107.042000000001</v>
      </c>
      <c r="H89" s="306">
        <v>25755.5088</v>
      </c>
      <c r="I89" s="189"/>
      <c r="J89" s="189"/>
      <c r="K89" s="158"/>
      <c r="L89" s="189"/>
    </row>
    <row r="90" spans="1:12" ht="15.75" thickBot="1" x14ac:dyDescent="0.3">
      <c r="A90" s="148"/>
      <c r="B90" s="146"/>
      <c r="C90" s="224" t="s">
        <v>11</v>
      </c>
      <c r="D90" s="347">
        <v>750</v>
      </c>
      <c r="E90" s="303">
        <v>5.9836</v>
      </c>
      <c r="F90" s="303">
        <v>648.57069999999999</v>
      </c>
      <c r="G90" s="303">
        <f>D90-F90</f>
        <v>101.42930000000001</v>
      </c>
      <c r="H90" s="307">
        <v>579.06939999999997</v>
      </c>
      <c r="I90" s="189"/>
      <c r="J90" s="189"/>
      <c r="K90" s="158"/>
      <c r="L90" s="189"/>
    </row>
    <row r="91" spans="1:12" ht="14.1" customHeight="1" x14ac:dyDescent="0.25">
      <c r="A91" s="148"/>
      <c r="B91" s="4"/>
      <c r="C91" s="177" t="s">
        <v>18</v>
      </c>
      <c r="D91" s="381">
        <f>D92+D98+D99</f>
        <v>68305</v>
      </c>
      <c r="E91" s="382">
        <f>E92+E98+E99</f>
        <v>928.83550000000002</v>
      </c>
      <c r="F91" s="382">
        <f>F92+F98+F99</f>
        <v>46930.393899999995</v>
      </c>
      <c r="G91" s="382">
        <f>G92+G98+G99</f>
        <v>21374.606099999997</v>
      </c>
      <c r="H91" s="383">
        <f>H92+H98+H99</f>
        <v>50097.2022</v>
      </c>
      <c r="I91" s="189"/>
      <c r="J91" s="189"/>
      <c r="K91" s="158"/>
      <c r="L91" s="189"/>
    </row>
    <row r="92" spans="1:12" ht="15.75" customHeight="1" x14ac:dyDescent="0.25">
      <c r="A92" s="148"/>
      <c r="B92" s="43"/>
      <c r="C92" s="226" t="s">
        <v>70</v>
      </c>
      <c r="D92" s="348">
        <f>D93+D94+D95+D96+D97</f>
        <v>50546</v>
      </c>
      <c r="E92" s="304">
        <f>E93+E94+E95+E96+E97</f>
        <v>694.43870000000004</v>
      </c>
      <c r="F92" s="304">
        <f>F93+F94+F95+F96+F97</f>
        <v>36169.770499999999</v>
      </c>
      <c r="G92" s="304">
        <f>G93+G94+G95+G96+G97</f>
        <v>14376.229499999998</v>
      </c>
      <c r="H92" s="308">
        <f>H93+H94+H96+H97</f>
        <v>41026.616099999999</v>
      </c>
      <c r="I92" s="189"/>
      <c r="J92" s="189"/>
      <c r="K92" s="158"/>
      <c r="L92" s="189"/>
    </row>
    <row r="93" spans="1:12" ht="14.1" customHeight="1" x14ac:dyDescent="0.25">
      <c r="A93" s="143"/>
      <c r="B93" s="166"/>
      <c r="C93" s="225" t="s">
        <v>23</v>
      </c>
      <c r="D93" s="339">
        <v>12174</v>
      </c>
      <c r="E93" s="298">
        <v>111.5812</v>
      </c>
      <c r="F93" s="298">
        <v>7508.6874000000007</v>
      </c>
      <c r="G93" s="298">
        <f>D93-F93</f>
        <v>4665.3125999999993</v>
      </c>
      <c r="H93" s="300">
        <v>8392.7453999999998</v>
      </c>
      <c r="I93" s="189"/>
      <c r="J93" s="189"/>
      <c r="K93" s="158"/>
      <c r="L93" s="189"/>
    </row>
    <row r="94" spans="1:12" ht="14.1" customHeight="1" x14ac:dyDescent="0.25">
      <c r="A94" s="143"/>
      <c r="B94" s="166"/>
      <c r="C94" s="225" t="s">
        <v>24</v>
      </c>
      <c r="D94" s="339">
        <v>11222</v>
      </c>
      <c r="E94" s="298">
        <v>131.2688</v>
      </c>
      <c r="F94" s="298">
        <v>10014.9144</v>
      </c>
      <c r="G94" s="298">
        <f t="shared" ref="G94:G100" si="1">D94-F94</f>
        <v>1207.0856000000003</v>
      </c>
      <c r="H94" s="300">
        <v>10833.3251</v>
      </c>
      <c r="I94" s="189"/>
      <c r="J94" s="189"/>
      <c r="K94" s="158"/>
      <c r="L94" s="189"/>
    </row>
    <row r="95" spans="1:12" ht="19.5" customHeight="1" x14ac:dyDescent="0.25">
      <c r="A95" s="143"/>
      <c r="B95" s="166"/>
      <c r="C95" s="225" t="s">
        <v>76</v>
      </c>
      <c r="D95" s="339">
        <v>4000</v>
      </c>
      <c r="E95" s="298">
        <v>262</v>
      </c>
      <c r="F95" s="298">
        <v>1565</v>
      </c>
      <c r="G95" s="298">
        <f>D95-F95</f>
        <v>2435</v>
      </c>
      <c r="H95" s="300"/>
      <c r="I95" s="189"/>
      <c r="J95" s="189"/>
      <c r="K95" s="158"/>
      <c r="L95" s="189"/>
    </row>
    <row r="96" spans="1:12" ht="14.1" customHeight="1" x14ac:dyDescent="0.25">
      <c r="A96" s="143"/>
      <c r="B96" s="166"/>
      <c r="C96" s="225" t="s">
        <v>25</v>
      </c>
      <c r="D96" s="339">
        <v>14911</v>
      </c>
      <c r="E96" s="298">
        <v>168.98859999999999</v>
      </c>
      <c r="F96" s="298">
        <v>10455.001700000001</v>
      </c>
      <c r="G96" s="298">
        <f t="shared" si="1"/>
        <v>4455.9982999999993</v>
      </c>
      <c r="H96" s="300">
        <v>13336.966899999999</v>
      </c>
      <c r="I96" s="189"/>
      <c r="J96" s="189"/>
      <c r="K96" s="158"/>
      <c r="L96" s="189"/>
    </row>
    <row r="97" spans="1:12" ht="14.1" customHeight="1" x14ac:dyDescent="0.25">
      <c r="A97" s="143"/>
      <c r="B97" s="166"/>
      <c r="C97" s="225" t="s">
        <v>26</v>
      </c>
      <c r="D97" s="339">
        <v>8239</v>
      </c>
      <c r="E97" s="298">
        <v>20.600100000000001</v>
      </c>
      <c r="F97" s="298">
        <v>6626.1670000000004</v>
      </c>
      <c r="G97" s="298">
        <f t="shared" si="1"/>
        <v>1612.8329999999996</v>
      </c>
      <c r="H97" s="300">
        <v>8463.5787</v>
      </c>
      <c r="I97" s="189"/>
      <c r="J97" s="189"/>
      <c r="K97" s="158"/>
      <c r="L97" s="189"/>
    </row>
    <row r="98" spans="1:12" ht="14.1" customHeight="1" x14ac:dyDescent="0.25">
      <c r="A98" s="148"/>
      <c r="B98" s="43"/>
      <c r="C98" s="226" t="s">
        <v>34</v>
      </c>
      <c r="D98" s="348">
        <v>12295</v>
      </c>
      <c r="E98" s="304">
        <v>167.0284</v>
      </c>
      <c r="F98" s="304">
        <v>7343.5841</v>
      </c>
      <c r="G98" s="304">
        <f t="shared" si="1"/>
        <v>4951.4159</v>
      </c>
      <c r="H98" s="308">
        <v>7213.9026999999996</v>
      </c>
      <c r="I98" s="189"/>
      <c r="J98" s="189"/>
      <c r="K98" s="158"/>
      <c r="L98" s="189"/>
    </row>
    <row r="99" spans="1:12" ht="15.75" thickBot="1" x14ac:dyDescent="0.3">
      <c r="A99" s="148"/>
      <c r="B99" s="43"/>
      <c r="C99" s="227" t="s">
        <v>69</v>
      </c>
      <c r="D99" s="349">
        <v>5464</v>
      </c>
      <c r="E99" s="305">
        <v>67.368399999999994</v>
      </c>
      <c r="F99" s="305">
        <v>3417.0392999999999</v>
      </c>
      <c r="G99" s="305">
        <f t="shared" si="1"/>
        <v>2046.9607000000001</v>
      </c>
      <c r="H99" s="309">
        <v>1856.6833999999999</v>
      </c>
      <c r="I99" s="189"/>
      <c r="J99" s="189"/>
      <c r="K99" s="158"/>
      <c r="L99" s="189"/>
    </row>
    <row r="100" spans="1:12" ht="15.75" thickBot="1" x14ac:dyDescent="0.3">
      <c r="A100" s="148"/>
      <c r="B100" s="146"/>
      <c r="C100" s="184" t="s">
        <v>13</v>
      </c>
      <c r="D100" s="290">
        <v>548</v>
      </c>
      <c r="E100" s="288"/>
      <c r="F100" s="288">
        <v>35.603000000000002</v>
      </c>
      <c r="G100" s="288">
        <f t="shared" si="1"/>
        <v>512.39700000000005</v>
      </c>
      <c r="H100" s="291">
        <v>215.2037</v>
      </c>
      <c r="I100" s="189"/>
      <c r="J100" s="189"/>
      <c r="K100" s="158"/>
      <c r="L100" s="189"/>
    </row>
    <row r="101" spans="1:12" ht="18" thickBot="1" x14ac:dyDescent="0.3">
      <c r="A101" s="148"/>
      <c r="B101" s="146"/>
      <c r="C101" s="218" t="s">
        <v>85</v>
      </c>
      <c r="D101" s="341">
        <v>930</v>
      </c>
      <c r="E101" s="299"/>
      <c r="F101" s="299"/>
      <c r="G101" s="299">
        <f>D101-F101</f>
        <v>930</v>
      </c>
      <c r="H101" s="301"/>
      <c r="I101" s="189"/>
      <c r="J101" s="189"/>
      <c r="K101" s="158"/>
      <c r="L101" s="189"/>
    </row>
    <row r="102" spans="1:12" ht="16.5" customHeight="1" thickBot="1" x14ac:dyDescent="0.3">
      <c r="A102" s="148"/>
      <c r="B102" s="146"/>
      <c r="C102" s="184" t="s">
        <v>78</v>
      </c>
      <c r="D102" s="290">
        <v>300</v>
      </c>
      <c r="E102" s="288">
        <v>1</v>
      </c>
      <c r="F102" s="288">
        <v>300</v>
      </c>
      <c r="G102" s="288">
        <f>D102-F102</f>
        <v>0</v>
      </c>
      <c r="H102" s="291">
        <v>52.4572</v>
      </c>
      <c r="I102" s="189"/>
      <c r="J102" s="189"/>
      <c r="K102" s="158"/>
      <c r="L102" s="189"/>
    </row>
    <row r="103" spans="1:12" ht="15.75" thickBot="1" x14ac:dyDescent="0.3">
      <c r="A103" s="148"/>
      <c r="B103" s="146"/>
      <c r="C103" s="296" t="s">
        <v>14</v>
      </c>
      <c r="D103" s="290"/>
      <c r="E103" s="288"/>
      <c r="F103" s="288"/>
      <c r="G103" s="288">
        <f>D103-F103</f>
        <v>0</v>
      </c>
      <c r="H103" s="291">
        <v>20.409799999993993</v>
      </c>
      <c r="I103" s="189"/>
      <c r="J103" s="189"/>
      <c r="K103" s="158"/>
      <c r="L103" s="189"/>
    </row>
    <row r="104" spans="1:12" ht="16.5" thickBot="1" x14ac:dyDescent="0.3">
      <c r="A104" s="148"/>
      <c r="B104" s="146"/>
      <c r="C104" s="229" t="s">
        <v>9</v>
      </c>
      <c r="D104" s="294">
        <f>D88+D91+D100+D101+D102+D103</f>
        <v>111947</v>
      </c>
      <c r="E104" s="330">
        <f>E88+E91+E100+E102+E103</f>
        <v>2175.9301</v>
      </c>
      <c r="F104" s="330">
        <f>F88+F91+F100+F102+F103</f>
        <v>77921.525599999994</v>
      </c>
      <c r="G104" s="330">
        <f>G88+G91+G100+G101+G102+G103</f>
        <v>34025.474399999999</v>
      </c>
      <c r="H104" s="250">
        <f>H88+H91+H100+H102+H103</f>
        <v>76719.8511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109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201" t="s">
        <v>86</v>
      </c>
      <c r="D107" s="259"/>
      <c r="E107" s="259"/>
      <c r="F107" s="384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114</v>
      </c>
      <c r="D108" s="258"/>
      <c r="E108" s="258"/>
      <c r="F108" s="258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400" t="s">
        <v>1</v>
      </c>
      <c r="C111" s="401"/>
      <c r="D111" s="401"/>
      <c r="E111" s="401"/>
      <c r="F111" s="401"/>
      <c r="G111" s="401"/>
      <c r="H111" s="401"/>
      <c r="I111" s="401"/>
      <c r="J111" s="401"/>
      <c r="K111" s="402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95" t="s">
        <v>2</v>
      </c>
      <c r="D113" s="396"/>
      <c r="E113" s="395" t="s">
        <v>21</v>
      </c>
      <c r="F113" s="396"/>
      <c r="G113" s="395" t="s">
        <v>22</v>
      </c>
      <c r="H113" s="396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94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97" t="s">
        <v>8</v>
      </c>
      <c r="C120" s="398"/>
      <c r="D120" s="398"/>
      <c r="E120" s="398"/>
      <c r="F120" s="398"/>
      <c r="G120" s="398"/>
      <c r="H120" s="398"/>
      <c r="I120" s="398"/>
      <c r="J120" s="398"/>
      <c r="K120" s="399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44</v>
      </c>
      <c r="F122" s="246" t="str">
        <f>F20</f>
        <v>LANDET KVANTUM T.O.M UKE 44</v>
      </c>
      <c r="G122" s="246" t="str">
        <f>H20</f>
        <v>RESTKVOTER</v>
      </c>
      <c r="H122" s="247" t="str">
        <f>I20</f>
        <v>LANDET KVANTUM T.O.M. UKE 44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293">
        <f>D124+D125+D126</f>
        <v>38273</v>
      </c>
      <c r="E123" s="287">
        <f>E124+E125+E126</f>
        <v>710.40790000000004</v>
      </c>
      <c r="F123" s="287">
        <f>F124+F125+F126</f>
        <v>36903.009899999997</v>
      </c>
      <c r="G123" s="287">
        <f>G124+G125+G126</f>
        <v>1369.9901</v>
      </c>
      <c r="H123" s="289">
        <f>H124+H125+H126</f>
        <v>37041.355000000003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46">
        <v>30618</v>
      </c>
      <c r="E124" s="302">
        <v>551.82460000000003</v>
      </c>
      <c r="F124" s="302">
        <v>31914.8053</v>
      </c>
      <c r="G124" s="302">
        <f>D124-F124</f>
        <v>-1296.8053</v>
      </c>
      <c r="H124" s="306">
        <v>31220.727500000001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46">
        <v>7155</v>
      </c>
      <c r="E125" s="302">
        <v>158.58330000000001</v>
      </c>
      <c r="F125" s="302">
        <v>4988.2046</v>
      </c>
      <c r="G125" s="302">
        <f>D125-F125</f>
        <v>2166.7954</v>
      </c>
      <c r="H125" s="306">
        <v>5820.6274999999996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47">
        <v>500</v>
      </c>
      <c r="E126" s="303"/>
      <c r="F126" s="303"/>
      <c r="G126" s="303">
        <f>D126-F126</f>
        <v>500</v>
      </c>
      <c r="H126" s="307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50">
        <v>25860</v>
      </c>
      <c r="E127" s="310"/>
      <c r="F127" s="310">
        <v>29545.3835</v>
      </c>
      <c r="G127" s="310">
        <f>D127-F127</f>
        <v>-3685.3834999999999</v>
      </c>
      <c r="H127" s="313">
        <v>28540.260200000001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41">
        <f>D129+D134+D137</f>
        <v>39307</v>
      </c>
      <c r="E128" s="299">
        <f>E129+E134+E137</f>
        <v>1460.5667000000001</v>
      </c>
      <c r="F128" s="299">
        <f>F137+F134+F129</f>
        <v>40288.6227</v>
      </c>
      <c r="G128" s="299">
        <f>D128-F128</f>
        <v>-981.6226999999999</v>
      </c>
      <c r="H128" s="301">
        <f>H129+H134+H137</f>
        <v>38158.060800000007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51">
        <f>D130+D131+D132+D133</f>
        <v>29480</v>
      </c>
      <c r="E129" s="311">
        <f>E130+E131+E132+E133</f>
        <v>1317.106</v>
      </c>
      <c r="F129" s="311">
        <f>F130+F131+F133+F132</f>
        <v>29498.5226</v>
      </c>
      <c r="G129" s="311">
        <f>G130+G131+G132+G133</f>
        <v>-18.522600000001148</v>
      </c>
      <c r="H129" s="314">
        <f>H130+H131+H132+H133</f>
        <v>29642.562100000003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39">
        <v>8343</v>
      </c>
      <c r="E130" s="298">
        <v>303.05549999999999</v>
      </c>
      <c r="F130" s="298">
        <v>5011.2042000000001</v>
      </c>
      <c r="G130" s="298">
        <f t="shared" ref="G130:G133" si="2">D130-F130</f>
        <v>3331.7957999999999</v>
      </c>
      <c r="H130" s="300">
        <v>3848.511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39">
        <v>7665</v>
      </c>
      <c r="E131" s="298">
        <v>281.8562</v>
      </c>
      <c r="F131" s="298">
        <v>7848.8576000000003</v>
      </c>
      <c r="G131" s="298">
        <f t="shared" si="2"/>
        <v>-183.85760000000028</v>
      </c>
      <c r="H131" s="300">
        <v>8931.5959000000003</v>
      </c>
      <c r="I131" s="166" t="s">
        <v>106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39">
        <v>7635</v>
      </c>
      <c r="E132" s="298">
        <v>472.90429999999998</v>
      </c>
      <c r="F132" s="298">
        <v>9143.0256000000008</v>
      </c>
      <c r="G132" s="298">
        <f t="shared" si="2"/>
        <v>-1508.0256000000008</v>
      </c>
      <c r="H132" s="300">
        <v>9868.4436999999998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39">
        <v>5837</v>
      </c>
      <c r="E133" s="298">
        <v>259.29000000000002</v>
      </c>
      <c r="F133" s="298">
        <v>7495.4351999999999</v>
      </c>
      <c r="G133" s="298">
        <f t="shared" si="2"/>
        <v>-1658.4351999999999</v>
      </c>
      <c r="H133" s="300">
        <v>6994.0114999999996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48">
        <f>D135+D136</f>
        <v>4324</v>
      </c>
      <c r="E134" s="304">
        <f>E135</f>
        <v>0</v>
      </c>
      <c r="F134" s="304">
        <f>F135+F136</f>
        <v>5373.7263000000003</v>
      </c>
      <c r="G134" s="304">
        <f>D134-F134</f>
        <v>-1049.7263000000003</v>
      </c>
      <c r="H134" s="308">
        <f>H135+H136</f>
        <v>4335.8595999999998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52">
        <v>3824</v>
      </c>
      <c r="E135" s="312"/>
      <c r="F135" s="312">
        <v>5373.7263000000003</v>
      </c>
      <c r="G135" s="312"/>
      <c r="H135" s="315">
        <v>4335.8595999999998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52">
        <v>500</v>
      </c>
      <c r="E136" s="312"/>
      <c r="F136" s="312"/>
      <c r="G136" s="312"/>
      <c r="H136" s="315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49">
        <v>5503</v>
      </c>
      <c r="E137" s="305">
        <v>143.4607</v>
      </c>
      <c r="F137" s="305">
        <v>5416.3738000000003</v>
      </c>
      <c r="G137" s="305">
        <f>D137-F137</f>
        <v>86.626199999999699</v>
      </c>
      <c r="H137" s="309">
        <v>4179.6391000000003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53">
        <v>160</v>
      </c>
      <c r="E138" s="297"/>
      <c r="F138" s="297">
        <v>5.6417999999999999</v>
      </c>
      <c r="G138" s="297">
        <f>D138-F138</f>
        <v>154.35820000000001</v>
      </c>
      <c r="H138" s="292">
        <v>6.4717000000000002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290">
        <v>2000</v>
      </c>
      <c r="E139" s="288">
        <v>8</v>
      </c>
      <c r="F139" s="288">
        <v>2000</v>
      </c>
      <c r="G139" s="288">
        <f>D139-F139</f>
        <v>0</v>
      </c>
      <c r="H139" s="291">
        <v>282.51459999999997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290">
        <v>350</v>
      </c>
      <c r="E140" s="288"/>
      <c r="F140" s="288">
        <v>22.756</v>
      </c>
      <c r="G140" s="288">
        <f>D140-F140</f>
        <v>327.24400000000003</v>
      </c>
      <c r="H140" s="291">
        <v>354.149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290"/>
      <c r="E141" s="288"/>
      <c r="F141" s="288">
        <v>45.776800000006915</v>
      </c>
      <c r="G141" s="288">
        <f>D141-F141</f>
        <v>-45.776800000006915</v>
      </c>
      <c r="H141" s="291">
        <v>330.8411999999953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4">
        <f>D123+D127+D128+D138+D139+D140+D141</f>
        <v>105950</v>
      </c>
      <c r="E142" s="253">
        <f>E123+E127+E128+E138+E139+E140+E141</f>
        <v>2178.9746</v>
      </c>
      <c r="F142" s="253">
        <f>F123+F127+F128+F138+F139+F140+F141</f>
        <v>108811.19070000001</v>
      </c>
      <c r="G142" s="253">
        <f>G123+G127+G128+G138+G139+G140+G141</f>
        <v>-2861.1907000000065</v>
      </c>
      <c r="H142" s="250">
        <f>H123+H127+H128+H138+H139+H140+H141</f>
        <v>104713.6525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385" t="s">
        <v>2</v>
      </c>
      <c r="D151" s="386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97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44</v>
      </c>
      <c r="F159" s="81" t="str">
        <f>F20</f>
        <v>LANDET KVANTUM T.O.M UKE 44</v>
      </c>
      <c r="G159" s="81" t="str">
        <f>H20</f>
        <v>RESTKVOTER</v>
      </c>
      <c r="H159" s="108" t="str">
        <f>I20</f>
        <v>LANDET KVANTUM T.O.M. UKE 44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15.7639</v>
      </c>
      <c r="F160" s="233">
        <v>18774.851900000001</v>
      </c>
      <c r="G160" s="233">
        <f>D160-F160</f>
        <v>312.14809999999852</v>
      </c>
      <c r="H160" s="285">
        <v>11479.4336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/>
      <c r="F161" s="233">
        <v>8</v>
      </c>
      <c r="G161" s="233">
        <f>D161-F161</f>
        <v>492</v>
      </c>
      <c r="H161" s="285">
        <v>8</v>
      </c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A163" s="146"/>
      <c r="B163" s="147"/>
      <c r="C163" s="140" t="s">
        <v>60</v>
      </c>
      <c r="D163" s="235">
        <f>SUM(D160:D162)</f>
        <v>19600</v>
      </c>
      <c r="E163" s="235">
        <f>SUM(E160:E162)</f>
        <v>15.7639</v>
      </c>
      <c r="F163" s="235">
        <f>SUM(F160:F162)</f>
        <v>18782.851900000001</v>
      </c>
      <c r="G163" s="235">
        <f>D163-F163</f>
        <v>817.14809999999852</v>
      </c>
      <c r="H163" s="262">
        <f>SUM(H160:H162)</f>
        <v>11487.4336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98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392" t="s">
        <v>1</v>
      </c>
      <c r="C166" s="393"/>
      <c r="D166" s="393"/>
      <c r="E166" s="393"/>
      <c r="F166" s="393"/>
      <c r="G166" s="393"/>
      <c r="H166" s="393"/>
      <c r="I166" s="393"/>
      <c r="J166" s="393"/>
      <c r="K166" s="394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385" t="s">
        <v>2</v>
      </c>
      <c r="D168" s="386"/>
      <c r="E168" s="385" t="s">
        <v>61</v>
      </c>
      <c r="F168" s="386"/>
      <c r="G168" s="385" t="s">
        <v>62</v>
      </c>
      <c r="H168" s="386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96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389" t="s">
        <v>8</v>
      </c>
      <c r="C177" s="390"/>
      <c r="D177" s="390"/>
      <c r="E177" s="390"/>
      <c r="F177" s="390"/>
      <c r="G177" s="390"/>
      <c r="H177" s="390"/>
      <c r="I177" s="390"/>
      <c r="J177" s="390"/>
      <c r="K177" s="391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31" t="str">
        <f>E20</f>
        <v>LANDET KVANTUM UKE 44</v>
      </c>
      <c r="F179" s="81" t="str">
        <f>F20</f>
        <v>LANDET KVANTUM T.O.M UKE 44</v>
      </c>
      <c r="G179" s="81" t="str">
        <f>H20</f>
        <v>RESTKVOTER</v>
      </c>
      <c r="H179" s="108" t="str">
        <f>I20</f>
        <v>LANDET KVANTUM T.O.M. UKE 44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16">
        <f>D181+D182+D183+D184+D185</f>
        <v>20233</v>
      </c>
      <c r="E180" s="367">
        <f>E181+E182+E183+E184+E185</f>
        <v>359.81259999999997</v>
      </c>
      <c r="F180" s="367">
        <f>F181+F182+F183+F184+F185</f>
        <v>24951.421999999999</v>
      </c>
      <c r="G180" s="367">
        <f>G181+G182+G183+G184+G185</f>
        <v>-4718.4219999999987</v>
      </c>
      <c r="H180" s="354">
        <f>H181+H182+H183+H184+H185</f>
        <v>26791.2575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17">
        <v>11120</v>
      </c>
      <c r="E181" s="368">
        <v>211.2704</v>
      </c>
      <c r="F181" s="368">
        <v>14974.2637</v>
      </c>
      <c r="G181" s="368">
        <f t="shared" ref="G181:G187" si="3">D181-F181</f>
        <v>-3854.2636999999995</v>
      </c>
      <c r="H181" s="355">
        <v>19726.004400000002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17">
        <v>2894</v>
      </c>
      <c r="E182" s="368"/>
      <c r="F182" s="368">
        <v>2855.3013999999998</v>
      </c>
      <c r="G182" s="368">
        <f t="shared" si="3"/>
        <v>38.69860000000017</v>
      </c>
      <c r="H182" s="355">
        <v>3372.2264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17">
        <v>1430</v>
      </c>
      <c r="E183" s="368">
        <v>55.1006</v>
      </c>
      <c r="F183" s="368">
        <v>3506.3674000000001</v>
      </c>
      <c r="G183" s="368">
        <f t="shared" si="3"/>
        <v>-2076.3674000000001</v>
      </c>
      <c r="H183" s="355">
        <v>1880.5610999999999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17">
        <v>4689</v>
      </c>
      <c r="E184" s="368">
        <v>93.441599999999994</v>
      </c>
      <c r="F184" s="368">
        <v>3615.4895000000001</v>
      </c>
      <c r="G184" s="368">
        <f t="shared" si="3"/>
        <v>1073.5104999999999</v>
      </c>
      <c r="H184" s="355">
        <v>1812.4656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18">
        <v>100</v>
      </c>
      <c r="E185" s="369"/>
      <c r="F185" s="369"/>
      <c r="G185" s="369">
        <f t="shared" si="3"/>
        <v>100</v>
      </c>
      <c r="H185" s="356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19">
        <v>5500</v>
      </c>
      <c r="E186" s="370"/>
      <c r="F186" s="370">
        <v>4184.3901999999998</v>
      </c>
      <c r="G186" s="370">
        <f t="shared" si="3"/>
        <v>1315.6098000000002</v>
      </c>
      <c r="H186" s="357">
        <v>2130.8604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16">
        <v>8000</v>
      </c>
      <c r="E187" s="367">
        <v>105.9611</v>
      </c>
      <c r="F187" s="367">
        <v>4624.2848999999997</v>
      </c>
      <c r="G187" s="367">
        <f t="shared" si="3"/>
        <v>3375.7151000000003</v>
      </c>
      <c r="H187" s="354">
        <v>2537.2678999999998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17"/>
      <c r="E188" s="368"/>
      <c r="F188" s="368">
        <v>2197.5848999999998</v>
      </c>
      <c r="G188" s="368"/>
      <c r="H188" s="355">
        <v>453.61919999999998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20"/>
      <c r="E189" s="371">
        <f>E187-E188</f>
        <v>105.9611</v>
      </c>
      <c r="F189" s="371">
        <f>F187-F188</f>
        <v>2426.6999999999998</v>
      </c>
      <c r="G189" s="371"/>
      <c r="H189" s="358">
        <f>H187-H188</f>
        <v>2083.6486999999997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21">
        <v>11</v>
      </c>
      <c r="E190" s="372"/>
      <c r="F190" s="372">
        <v>2.7336999999999998</v>
      </c>
      <c r="G190" s="372">
        <f>D190-F190</f>
        <v>8.2663000000000011</v>
      </c>
      <c r="H190" s="359">
        <v>2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19"/>
      <c r="E191" s="370">
        <v>2</v>
      </c>
      <c r="F191" s="370">
        <v>82</v>
      </c>
      <c r="G191" s="370">
        <f>D191-F191</f>
        <v>-82</v>
      </c>
      <c r="H191" s="357">
        <v>40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94">
        <f>D180+D186+D187+D190</f>
        <v>33744</v>
      </c>
      <c r="E192" s="253">
        <f>E180+E186+E187+E190+E191</f>
        <v>467.77369999999996</v>
      </c>
      <c r="F192" s="253">
        <f>F180+F186+F187+F190+F191</f>
        <v>33844.830799999996</v>
      </c>
      <c r="G192" s="253">
        <f>G180+G186+G187+G190+G191</f>
        <v>-100.83079999999813</v>
      </c>
      <c r="H192" s="250">
        <f>H180+H186+H187+H190+H191</f>
        <v>31501.3858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392" t="s">
        <v>1</v>
      </c>
      <c r="C197" s="393"/>
      <c r="D197" s="393"/>
      <c r="E197" s="393"/>
      <c r="F197" s="393"/>
      <c r="G197" s="393"/>
      <c r="H197" s="393"/>
      <c r="I197" s="393"/>
      <c r="J197" s="393"/>
      <c r="K197" s="394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385" t="s">
        <v>2</v>
      </c>
      <c r="D199" s="386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389" t="s">
        <v>8</v>
      </c>
      <c r="C207" s="390"/>
      <c r="D207" s="390"/>
      <c r="E207" s="390"/>
      <c r="F207" s="390"/>
      <c r="G207" s="390"/>
      <c r="H207" s="390"/>
      <c r="I207" s="390"/>
      <c r="J207" s="390"/>
      <c r="K207" s="391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44</v>
      </c>
      <c r="F209" s="81" t="str">
        <f>F20</f>
        <v>LANDET KVANTUM T.O.M UKE 44</v>
      </c>
      <c r="G209" s="81" t="str">
        <f>H20</f>
        <v>RESTKVOTER</v>
      </c>
      <c r="H209" s="108" t="str">
        <f>I20</f>
        <v>LANDET KVANTUM T.O.M. UKE 44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27.950700000000001</v>
      </c>
      <c r="F210" s="233">
        <v>1119.8741</v>
      </c>
      <c r="G210" s="233"/>
      <c r="H210" s="285">
        <v>1090.5052000000001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37.854900000000001</v>
      </c>
      <c r="F211" s="233">
        <v>3318.8148000000001</v>
      </c>
      <c r="G211" s="233"/>
      <c r="H211" s="285">
        <v>2649.2896999999998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5.8893000000000004</v>
      </c>
      <c r="G212" s="234"/>
      <c r="H212" s="286">
        <v>1.4718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50</v>
      </c>
      <c r="G213" s="234"/>
      <c r="H213" s="286">
        <v>27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65.805599999999998</v>
      </c>
      <c r="F214" s="235">
        <f>SUM(F210:F213)</f>
        <v>4494.5781999999999</v>
      </c>
      <c r="G214" s="235">
        <f>D214-F214</f>
        <v>680.42180000000008</v>
      </c>
      <c r="H214" s="262">
        <f>H210+H211+H212+H213</f>
        <v>3768.2666999999997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B2:K2"/>
    <mergeCell ref="B7:K7"/>
    <mergeCell ref="C9:D9"/>
    <mergeCell ref="E9:F9"/>
    <mergeCell ref="G9:H9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44
&amp;"-,Normal"&amp;11(iht. motatte landings- og sluttsedler fra fiskesalgslagene; alle tallstørrelser i hele tonn)&amp;R03.11.2015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UKE_44_2015</vt:lpstr>
      <vt:lpstr>UKE_44_2015!Utskriftsområde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joloy</cp:lastModifiedBy>
  <cp:lastPrinted>2015-11-03T08:07:39Z</cp:lastPrinted>
  <dcterms:created xsi:type="dcterms:W3CDTF">2011-07-06T12:13:20Z</dcterms:created>
  <dcterms:modified xsi:type="dcterms:W3CDTF">2015-11-03T13:08:05Z</dcterms:modified>
</cp:coreProperties>
</file>