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8\"/>
    </mc:Choice>
  </mc:AlternateContent>
  <bookViews>
    <workbookView xWindow="0" yWindow="0" windowWidth="28800" windowHeight="14235" tabRatio="413"/>
  </bookViews>
  <sheets>
    <sheet name="UKE_10_2018" sheetId="1" r:id="rId1"/>
  </sheets>
  <definedNames>
    <definedName name="Z_14D440E4_F18A_4F78_9989_38C1B133222D_.wvu.Cols" localSheetId="0" hidden="1">UKE_10_2018!#REF!</definedName>
    <definedName name="Z_14D440E4_F18A_4F78_9989_38C1B133222D_.wvu.PrintArea" localSheetId="0" hidden="1">UKE_10_2018!$B$1:$M$215</definedName>
    <definedName name="Z_14D440E4_F18A_4F78_9989_38C1B133222D_.wvu.Rows" localSheetId="0" hidden="1">UKE_10_2018!$327:$1048576,UKE_10_2018!$216:$326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61" i="1" l="1"/>
  <c r="G59" i="1"/>
  <c r="E68" i="1"/>
  <c r="G33" i="1"/>
  <c r="F33" i="1"/>
  <c r="E42" i="1" l="1"/>
  <c r="H42" i="1"/>
  <c r="D42" i="1"/>
  <c r="D32" i="1"/>
  <c r="J32" i="1" l="1"/>
  <c r="E21" i="1" l="1"/>
  <c r="G209" i="1" l="1"/>
  <c r="G210" i="1"/>
  <c r="G211" i="1"/>
  <c r="G208" i="1"/>
  <c r="D127" i="1" l="1"/>
  <c r="H114" i="1"/>
  <c r="F114" i="1"/>
  <c r="D114" i="1"/>
  <c r="H80" i="1"/>
  <c r="F80" i="1"/>
  <c r="D80" i="1"/>
  <c r="I40" i="1"/>
  <c r="D21" i="1"/>
  <c r="H14" i="1"/>
  <c r="F14" i="1"/>
  <c r="D14" i="1"/>
  <c r="D25" i="1" l="1"/>
  <c r="D24" i="1" s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I41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E25" i="1" l="1"/>
  <c r="E32" i="1"/>
  <c r="E87" i="1"/>
  <c r="E91" i="1"/>
  <c r="E90" i="1" s="1"/>
  <c r="E120" i="1"/>
  <c r="E126" i="1"/>
  <c r="E131" i="1"/>
  <c r="H131" i="1" s="1"/>
  <c r="E179" i="1"/>
  <c r="E190" i="1" s="1"/>
  <c r="H188" i="1"/>
  <c r="E101" i="1" l="1"/>
  <c r="E24" i="1"/>
  <c r="E125" i="1"/>
  <c r="E139" i="1" s="1"/>
  <c r="H126" i="1" l="1"/>
  <c r="H125" i="1" s="1"/>
  <c r="H120" i="1"/>
  <c r="I185" i="1" l="1"/>
  <c r="G34" i="1" l="1"/>
  <c r="I34" i="1" s="1"/>
  <c r="F133" i="1" l="1"/>
  <c r="F25" i="1" l="1"/>
  <c r="F126" i="1" l="1"/>
  <c r="F125" i="1" s="1"/>
  <c r="G30" i="1" l="1"/>
  <c r="I30" i="1" s="1"/>
  <c r="H62" i="1" l="1"/>
  <c r="F179" i="1" l="1"/>
  <c r="G179" i="1"/>
  <c r="I133" i="1" l="1"/>
  <c r="I120" i="1"/>
  <c r="I126" i="1"/>
  <c r="I125" i="1" s="1"/>
  <c r="G32" i="1"/>
  <c r="I139" i="1" l="1"/>
  <c r="I179" i="1"/>
  <c r="H68" i="1"/>
  <c r="F32" i="1"/>
  <c r="F24" i="1" s="1"/>
  <c r="I32" i="1" l="1"/>
  <c r="I25" i="1"/>
  <c r="H91" i="1"/>
  <c r="H90" i="1" s="1"/>
  <c r="I24" i="1" l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J25" i="1"/>
  <c r="G25" i="1"/>
  <c r="G24" i="1" s="1"/>
  <c r="J21" i="1"/>
  <c r="G21" i="1"/>
  <c r="F21" i="1"/>
  <c r="F42" i="1" s="1"/>
  <c r="G42" i="1" l="1"/>
  <c r="D101" i="1"/>
  <c r="I101" i="1"/>
  <c r="H101" i="1"/>
  <c r="G101" i="1"/>
  <c r="F101" i="1"/>
  <c r="J24" i="1"/>
  <c r="J42" i="1" s="1"/>
  <c r="I21" i="1"/>
  <c r="I42" i="1" s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<sst xmlns="http://schemas.openxmlformats.org/spreadsheetml/2006/main" count="231" uniqueCount="120">
  <si>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</si>
  <si>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</si>
  <si>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</si>
  <si>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</si>
  <si>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</si>
  <si>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</si>
  <si>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</si>
  <si>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</si>
  <si>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</si>
  <si>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</si>
  <si>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</si>
  <si>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</si>
  <si>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</si>
  <si>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</si>
  <si>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</si>
  <si>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</si>
  <si>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</si>
  <si>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</si>
  <si>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</si>
  <si>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</si>
  <si>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</si>
  <si>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</si>
  <si>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</si>
  <si>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</si>
  <si>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</si>
  <si>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</si>
  <si>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</si>
  <si>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</si>
  <si>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</si>
  <si>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</si>
  <si>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</si>
  <si>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</si>
  <si>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</si>
  <si>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</si>
  <si>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</si>
  <si>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</si>
  <si>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</si>
  <si>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</si>
  <si>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</si>
  <si>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</si>
  <si>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</si>
  <si>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</si>
  <si>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</si>
  <si>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</si>
  <si>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</si>
  <si>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</si>
  <si>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</si>
  <si>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</si>
  <si>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</si>
  <si>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</si>
  <si>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</si>
  <si>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</si>
  <si>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</si>
  <si>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</si>
  <si>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</si>
  <si>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</si>
  <si>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</si>
  <si>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</si>
  <si>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</si>
  <si>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</si>
  <si>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</si>
  <si>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</si>
  <si>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</si>
  <si>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</si>
  <si>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</si>
  <si>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</si>
  <si>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</si>
  <si>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</si>
  <si>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</si>
  <si>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</si>
  <si>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</si>
  <si>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</si>
  <si>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</si>
  <si>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</si>
  <si>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</si>
  <si>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</si>
  <si>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</si>
  <si>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</si>
  <si>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</si>
  <si>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</si>
  <si>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</si>
  <si>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</si>
  <si>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</si>
  <si>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</si>
  <si>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</si>
  <si>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</si>
  <si>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</si>
  <si>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</si>
  <si>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</si>
  <si>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</si>
  <si>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</si>
  <si>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</si>
  <si>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</si>
  <si>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</si>
  <si>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</si>
  <si>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</si>
  <si>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</si>
  <si>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</si>
  <si>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</si>
  <si>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</si>
  <si>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</si>
  <si>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</si>
  <si>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</si>
  <si>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</si>
  <si>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</si>
  <si>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</si>
  <si>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</si>
  <si>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</si>
  <si>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</si>
  <si>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</si>
  <si>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</si>
  <si>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1 </t>
    </r>
    <r>
      <rPr>
        <sz val="9"/>
        <rFont val="Calibri"/>
        <family val="2"/>
      </rPr>
      <t>2 375 tonn er overført fra ubenyttet tredjelandskvote til norsk totalkvote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</si>
  <si>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</si>
  <si>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</si>
  <si>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t>LANDET KVANTUM UKE 10</t>
  </si>
  <si>
    <t>LANDET KVANTUM T.O.M UKE 10</t>
  </si>
  <si>
    <t>LANDET KVANTUM T.O.M. UKE 10 2017</t>
  </si>
  <si>
    <r>
      <t xml:space="preserve">3 </t>
    </r>
    <r>
      <rPr>
        <sz val="9"/>
        <color theme="1"/>
        <rFont val="Calibri"/>
        <family val="2"/>
      </rPr>
      <t>Registrert rekreasjonsfiske utgjør 404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</si>
  <si>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</si>
  <si>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70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</si>
</sst>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"/>
  <sheetViews>
    <sheetView showGridLines="0" showZeros="0" tabSelected="1" showRuler="0" view="pageLayout" zoomScaleNormal="115" workbookViewId="0">
      <selection activeCell="I9" sqref="I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6" t="s">
        <v>88</v>
      </c>
      <c r="C2" s="417"/>
      <c r="D2" s="417"/>
      <c r="E2" s="417"/>
      <c r="F2" s="417"/>
      <c r="G2" s="417"/>
      <c r="H2" s="417"/>
      <c r="I2" s="417"/>
      <c r="J2" s="417"/>
      <c r="K2" s="418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9"/>
      <c r="C7" s="420"/>
      <c r="D7" s="420"/>
      <c r="E7" s="420"/>
      <c r="F7" s="420"/>
      <c r="G7" s="420"/>
      <c r="H7" s="420"/>
      <c r="I7" s="420"/>
      <c r="J7" s="420"/>
      <c r="K7" s="421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2" t="s">
        <v>2</v>
      </c>
      <c r="D9" s="423"/>
      <c r="E9" s="422" t="s">
        <v>20</v>
      </c>
      <c r="F9" s="423"/>
      <c r="G9" s="422" t="s">
        <v>21</v>
      </c>
      <c r="H9" s="423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107808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218886</v>
      </c>
      <c r="G11" s="167" t="s">
        <v>93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350159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0" t="s">
        <v>112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113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4" t="s">
        <v>8</v>
      </c>
      <c r="C18" s="425"/>
      <c r="D18" s="425"/>
      <c r="E18" s="425"/>
      <c r="F18" s="425"/>
      <c r="G18" s="425"/>
      <c r="H18" s="425"/>
      <c r="I18" s="425"/>
      <c r="J18" s="425"/>
      <c r="K18" s="426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2" t="s">
        <v>77</v>
      </c>
      <c r="E20" s="332" t="s">
        <v>74</v>
      </c>
      <c r="F20" s="333" t="s">
        <v>114</v>
      </c>
      <c r="G20" s="333" t="s">
        <v>115</v>
      </c>
      <c r="H20" s="333" t="s">
        <v>75</v>
      </c>
      <c r="I20" s="333" t="s">
        <v>64</v>
      </c>
      <c r="J20" s="445" t="s">
        <v>116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4">
        <f>E22+E23</f>
        <v>111338</v>
      </c>
      <c r="F21" s="334">
        <f>F23+F22</f>
        <v>116</v>
      </c>
      <c r="G21" s="334">
        <f>G22+G23</f>
        <v>30718</v>
      </c>
      <c r="H21" s="334"/>
      <c r="I21" s="334">
        <f>I23+I22</f>
        <v>80620</v>
      </c>
      <c r="J21" s="335">
        <f>J23+J22</f>
        <v>26418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6">
        <v>110588</v>
      </c>
      <c r="F22" s="336">
        <v>96</v>
      </c>
      <c r="G22" s="336">
        <v>30584</v>
      </c>
      <c r="H22" s="336"/>
      <c r="I22" s="336">
        <f>E22-G22</f>
        <v>80004</v>
      </c>
      <c r="J22" s="337">
        <v>26231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1">
        <v>750</v>
      </c>
      <c r="E23" s="338">
        <v>750</v>
      </c>
      <c r="F23" s="338">
        <v>20</v>
      </c>
      <c r="G23" s="338">
        <v>134</v>
      </c>
      <c r="H23" s="338"/>
      <c r="I23" s="336">
        <f>E23-G23</f>
        <v>616</v>
      </c>
      <c r="J23" s="337">
        <v>187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4">
        <f>E25+E31+E32</f>
        <v>226650</v>
      </c>
      <c r="F24" s="334">
        <f>F32+F31+F25</f>
        <v>21733</v>
      </c>
      <c r="G24" s="334">
        <f>G25+G31+G32</f>
        <v>102308</v>
      </c>
      <c r="H24" s="334"/>
      <c r="I24" s="334">
        <f>I25+I31+I32</f>
        <v>124342</v>
      </c>
      <c r="J24" s="335">
        <f>J25+J31+J32</f>
        <v>107413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97</v>
      </c>
      <c r="D25" s="321">
        <f>D26+D27+D28+D29+D30</f>
        <v>178564</v>
      </c>
      <c r="E25" s="340">
        <f>E26+E27+E28+E29+E30</f>
        <v>180746</v>
      </c>
      <c r="F25" s="340">
        <f>F26+F27+F28+F29</f>
        <v>17490</v>
      </c>
      <c r="G25" s="340">
        <f>G26+G27+G28+G29</f>
        <v>82533</v>
      </c>
      <c r="H25" s="340"/>
      <c r="I25" s="340">
        <f>I26+I27+I28+I29+I30</f>
        <v>98213</v>
      </c>
      <c r="J25" s="341">
        <f>J26+J27+J28+J29+J30</f>
        <v>89165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2">
        <v>49760</v>
      </c>
      <c r="F26" s="342">
        <v>6322</v>
      </c>
      <c r="G26" s="342">
        <v>27433</v>
      </c>
      <c r="H26" s="342"/>
      <c r="I26" s="342">
        <f>E26-G26+H26</f>
        <v>22327</v>
      </c>
      <c r="J26" s="343">
        <v>22835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2">
        <v>44908</v>
      </c>
      <c r="F27" s="342">
        <v>5379</v>
      </c>
      <c r="G27" s="342">
        <v>28269</v>
      </c>
      <c r="H27" s="342"/>
      <c r="I27" s="342">
        <f>E27-G27+H27</f>
        <v>16639</v>
      </c>
      <c r="J27" s="343">
        <v>26521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2">
        <v>41844</v>
      </c>
      <c r="F28" s="342">
        <v>2904</v>
      </c>
      <c r="G28" s="342">
        <v>19393</v>
      </c>
      <c r="H28" s="342"/>
      <c r="I28" s="342">
        <f>E28-G28+H28</f>
        <v>22451</v>
      </c>
      <c r="J28" s="343">
        <v>23755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98</v>
      </c>
      <c r="D29" s="322">
        <v>28645</v>
      </c>
      <c r="E29" s="342">
        <v>27034</v>
      </c>
      <c r="F29" s="342">
        <v>2885</v>
      </c>
      <c r="G29" s="342">
        <v>7438</v>
      </c>
      <c r="H29" s="342"/>
      <c r="I29" s="342">
        <f>E29-G29+H29</f>
        <v>19596</v>
      </c>
      <c r="J29" s="343">
        <v>16054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99</v>
      </c>
      <c r="D30" s="322">
        <v>17200</v>
      </c>
      <c r="E30" s="342">
        <v>17200</v>
      </c>
      <c r="F30" s="342"/>
      <c r="G30" s="342">
        <f>SUM(H26:H29)</f>
        <v>0</v>
      </c>
      <c r="H30" s="342"/>
      <c r="I30" s="342">
        <f>E30-G30</f>
        <v>17200</v>
      </c>
      <c r="J30" s="341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0">
        <v>29602</v>
      </c>
      <c r="F31" s="340">
        <v>57</v>
      </c>
      <c r="G31" s="340">
        <v>6978</v>
      </c>
      <c r="H31" s="415"/>
      <c r="I31" s="415">
        <f>E31-G31</f>
        <v>22624</v>
      </c>
      <c r="J31" s="341">
        <v>7815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100</v>
      </c>
      <c r="D32" s="321">
        <f>D33+D34</f>
        <v>21201</v>
      </c>
      <c r="E32" s="340">
        <f>E34+E33</f>
        <v>16302</v>
      </c>
      <c r="F32" s="340">
        <f>F33</f>
        <v>4186</v>
      </c>
      <c r="G32" s="340">
        <f>G33</f>
        <v>12797</v>
      </c>
      <c r="H32" s="342"/>
      <c r="I32" s="340">
        <f>I33+I34</f>
        <v>3505</v>
      </c>
      <c r="J32" s="341">
        <f>J33</f>
        <v>10433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2">
        <v>14202</v>
      </c>
      <c r="F33" s="342">
        <f>4331-F37</f>
        <v>4186</v>
      </c>
      <c r="G33" s="342">
        <f>13167-G37</f>
        <v>12797</v>
      </c>
      <c r="H33" s="342"/>
      <c r="I33" s="342">
        <f>E33-G33+H33</f>
        <v>1405</v>
      </c>
      <c r="J33" s="343">
        <v>10433</v>
      </c>
      <c r="K33" s="129"/>
      <c r="L33" s="158"/>
      <c r="M33" s="158"/>
    </row>
    <row r="34" spans="1:13" ht="14.1" customHeight="1" thickBot="1" x14ac:dyDescent="0.3">
      <c r="A34" s="22"/>
      <c r="B34" s="131"/>
      <c r="C34" s="344" t="s">
        <v>101</v>
      </c>
      <c r="D34" s="323">
        <v>2100</v>
      </c>
      <c r="E34" s="345">
        <v>2100</v>
      </c>
      <c r="F34" s="345"/>
      <c r="G34" s="345">
        <f>H33</f>
        <v>0</v>
      </c>
      <c r="H34" s="345"/>
      <c r="I34" s="345">
        <f t="shared" ref="I34:I41" si="0">E34-G34</f>
        <v>2100</v>
      </c>
      <c r="J34" s="346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08">
        <v>4000</v>
      </c>
      <c r="E35" s="347">
        <v>4000</v>
      </c>
      <c r="F35" s="347">
        <v>306</v>
      </c>
      <c r="G35" s="347">
        <v>886</v>
      </c>
      <c r="H35" s="347"/>
      <c r="I35" s="376">
        <f t="shared" si="0"/>
        <v>3114</v>
      </c>
      <c r="J35" s="377">
        <v>429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7">
        <v>108</v>
      </c>
      <c r="G36" s="347">
        <v>204</v>
      </c>
      <c r="H36" s="325"/>
      <c r="I36" s="376">
        <f t="shared" si="0"/>
        <v>499</v>
      </c>
      <c r="J36" s="406">
        <v>136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v>145</v>
      </c>
      <c r="G37" s="325">
        <v>370</v>
      </c>
      <c r="H37" s="375"/>
      <c r="I37" s="376">
        <f t="shared" si="0"/>
        <v>2630</v>
      </c>
      <c r="J37" s="406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132</v>
      </c>
      <c r="G38" s="325">
        <v>7000</v>
      </c>
      <c r="H38" s="325"/>
      <c r="I38" s="376">
        <f t="shared" si="0"/>
        <v>0</v>
      </c>
      <c r="J38" s="406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6">
        <f t="shared" si="0"/>
        <v>3000</v>
      </c>
      <c r="J39" s="406"/>
      <c r="K39" s="129"/>
      <c r="L39" s="158"/>
      <c r="M39" s="158"/>
    </row>
    <row r="40" spans="1:13" ht="17.25" customHeight="1" thickBot="1" x14ac:dyDescent="0.3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6">
        <f t="shared" si="0"/>
        <v>500</v>
      </c>
      <c r="J40" s="406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>
        <v>15</v>
      </c>
      <c r="G41" s="325">
        <v>178</v>
      </c>
      <c r="H41" s="325"/>
      <c r="I41" s="376">
        <f t="shared" si="0"/>
        <v>-178</v>
      </c>
      <c r="J41" s="406">
        <v>36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6">
        <f t="shared" ref="E42:J42" si="1">E21+E24+E35+E36+E37+E38+E39+E40+E41</f>
        <v>356191</v>
      </c>
      <c r="F42" s="326">
        <f t="shared" si="1"/>
        <v>22555</v>
      </c>
      <c r="G42" s="326">
        <f t="shared" si="1"/>
        <v>141664</v>
      </c>
      <c r="H42" s="326">
        <f t="shared" si="1"/>
        <v>0</v>
      </c>
      <c r="I42" s="326">
        <f t="shared" si="1"/>
        <v>214527</v>
      </c>
      <c r="J42" s="326">
        <f t="shared" si="1"/>
        <v>141432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3"/>
      <c r="E46" s="373"/>
      <c r="F46" s="373"/>
      <c r="G46" s="374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19" t="s">
        <v>1</v>
      </c>
      <c r="C49" s="420"/>
      <c r="D49" s="420"/>
      <c r="E49" s="420"/>
      <c r="F49" s="420"/>
      <c r="G49" s="420"/>
      <c r="H49" s="420"/>
      <c r="I49" s="420"/>
      <c r="J49" s="420"/>
      <c r="K49" s="421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3" t="s">
        <v>2</v>
      </c>
      <c r="D51" s="434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4" t="s">
        <v>8</v>
      </c>
      <c r="C57" s="425"/>
      <c r="D57" s="425"/>
      <c r="E57" s="425"/>
      <c r="F57" s="425"/>
      <c r="G57" s="425"/>
      <c r="H57" s="425"/>
      <c r="I57" s="425"/>
      <c r="J57" s="425"/>
      <c r="K57" s="426"/>
      <c r="L57" s="208"/>
      <c r="M57" s="208"/>
    </row>
    <row r="58" spans="2:13" s="3" customFormat="1" ht="48" thickBot="1" x14ac:dyDescent="0.3">
      <c r="B58" s="143"/>
      <c r="C58" s="180" t="s">
        <v>19</v>
      </c>
      <c r="D58" s="198" t="s">
        <v>20</v>
      </c>
      <c r="E58" s="196" t="str">
        <f>F20</f>
        <v>LANDET KVANTUM UKE 10</v>
      </c>
      <c r="F58" s="446" t="str">
        <f>G20</f>
        <v>LANDET KVANTUM T.O.M UKE 10</v>
      </c>
      <c r="G58" s="196" t="str">
        <f>I20</f>
        <v>RESTKVOTER</v>
      </c>
      <c r="H58" s="197" t="str">
        <f>J20</f>
        <v>LANDET KVANTUM T.O.M. UKE 10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8" t="s">
        <v>32</v>
      </c>
      <c r="D59" s="441">
        <v>5346</v>
      </c>
      <c r="E59" s="394"/>
      <c r="F59" s="353">
        <v>153.6028</v>
      </c>
      <c r="G59" s="443">
        <f>D59-F59-F60</f>
        <v>4972.3972000000003</v>
      </c>
      <c r="H59" s="392">
        <v>31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42"/>
      <c r="E60" s="380">
        <v>52</v>
      </c>
      <c r="F60" s="399">
        <v>220</v>
      </c>
      <c r="G60" s="444"/>
      <c r="H60" s="355">
        <v>175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08">
        <v>200</v>
      </c>
      <c r="E61" s="395">
        <v>6</v>
      </c>
      <c r="F61" s="401">
        <v>18</v>
      </c>
      <c r="G61" s="409">
        <f>D61-F61</f>
        <v>182</v>
      </c>
      <c r="H61" s="306">
        <v>2.5192000000000001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4">
        <v>8019</v>
      </c>
      <c r="E62" s="396">
        <f>SUM(E63:E65)</f>
        <v>7.6882000000000001</v>
      </c>
      <c r="F62" s="353">
        <f>F63+F64+F65</f>
        <v>41</v>
      </c>
      <c r="G62" s="399">
        <f>D62-F62</f>
        <v>7978</v>
      </c>
      <c r="H62" s="356">
        <f>H63+H64+H65</f>
        <v>27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1">
        <v>0.68820000000000003</v>
      </c>
      <c r="F63" s="365">
        <v>9</v>
      </c>
      <c r="G63" s="365"/>
      <c r="H63" s="366">
        <v>9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1">
        <v>5</v>
      </c>
      <c r="F64" s="365">
        <v>22</v>
      </c>
      <c r="G64" s="365"/>
      <c r="H64" s="366">
        <v>9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2">
        <v>2</v>
      </c>
      <c r="F65" s="383">
        <v>10</v>
      </c>
      <c r="G65" s="383"/>
      <c r="H65" s="393">
        <v>9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7"/>
      <c r="F66" s="390"/>
      <c r="G66" s="390">
        <f>D66-F66</f>
        <v>190</v>
      </c>
      <c r="H66" s="236"/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398"/>
      <c r="F67" s="400"/>
      <c r="G67" s="400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65.688199999999995</v>
      </c>
      <c r="F68" s="203">
        <f>F59+F60+F61+F62+F66+F67</f>
        <v>432.6028</v>
      </c>
      <c r="G68" s="203">
        <f>D68-F68</f>
        <v>11792.397199999999</v>
      </c>
      <c r="H68" s="211">
        <f>H59+H60+H61+H62+H66+H67</f>
        <v>235.51920000000001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1"/>
      <c r="D69" s="431"/>
      <c r="E69" s="431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19" t="s">
        <v>1</v>
      </c>
      <c r="C74" s="420"/>
      <c r="D74" s="420"/>
      <c r="E74" s="420"/>
      <c r="F74" s="420"/>
      <c r="G74" s="420"/>
      <c r="H74" s="420"/>
      <c r="I74" s="420"/>
      <c r="J74" s="420"/>
      <c r="K74" s="421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2" t="s">
        <v>2</v>
      </c>
      <c r="D76" s="423"/>
      <c r="E76" s="422" t="s">
        <v>20</v>
      </c>
      <c r="F76" s="427"/>
      <c r="G76" s="422" t="s">
        <v>21</v>
      </c>
      <c r="H76" s="423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36895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60197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99230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0" t="s">
        <v>111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2" t="s">
        <v>110</v>
      </c>
      <c r="D82" s="432"/>
      <c r="E82" s="432"/>
      <c r="F82" s="432"/>
      <c r="G82" s="432"/>
      <c r="H82" s="432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2"/>
      <c r="D83" s="432"/>
      <c r="E83" s="432"/>
      <c r="F83" s="432"/>
      <c r="G83" s="432"/>
      <c r="H83" s="432"/>
      <c r="I83" s="261"/>
      <c r="J83" s="261"/>
      <c r="K83" s="258"/>
      <c r="L83" s="261"/>
      <c r="M83" s="119"/>
    </row>
    <row r="84" spans="1:13" ht="14.1" customHeight="1" x14ac:dyDescent="0.25">
      <c r="B84" s="428" t="s">
        <v>8</v>
      </c>
      <c r="C84" s="429"/>
      <c r="D84" s="429"/>
      <c r="E84" s="429"/>
      <c r="F84" s="429"/>
      <c r="G84" s="429"/>
      <c r="H84" s="429"/>
      <c r="I84" s="429"/>
      <c r="J84" s="429"/>
      <c r="K84" s="430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2" t="s">
        <v>77</v>
      </c>
      <c r="E86" s="327" t="s">
        <v>74</v>
      </c>
      <c r="F86" s="196" t="str">
        <f>F20</f>
        <v>LANDET KVANTUM UKE 10</v>
      </c>
      <c r="G86" s="196" t="str">
        <f>G20</f>
        <v>LANDET KVANTUM T.O.M UKE 10</v>
      </c>
      <c r="H86" s="196" t="str">
        <f>I20</f>
        <v>RESTKVOTER</v>
      </c>
      <c r="I86" s="197" t="str">
        <f>J20</f>
        <v>LANDET KVANTUM T.O.M. UKE 10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9" t="s">
        <v>16</v>
      </c>
      <c r="D87" s="319">
        <f>D89+D88</f>
        <v>37797</v>
      </c>
      <c r="E87" s="334">
        <f>E89+E88</f>
        <v>37875</v>
      </c>
      <c r="F87" s="334">
        <f>F89+F88</f>
        <v>347</v>
      </c>
      <c r="G87" s="334">
        <f>G88+G89</f>
        <v>15639</v>
      </c>
      <c r="H87" s="334">
        <f>H88+H89</f>
        <v>22236</v>
      </c>
      <c r="I87" s="335">
        <f>I88+I89</f>
        <v>11776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37047</v>
      </c>
      <c r="E88" s="336">
        <v>37125</v>
      </c>
      <c r="F88" s="336">
        <v>261</v>
      </c>
      <c r="G88" s="336">
        <v>15384</v>
      </c>
      <c r="H88" s="336">
        <f>E88-G88</f>
        <v>21741</v>
      </c>
      <c r="I88" s="337">
        <v>11641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0" t="s">
        <v>11</v>
      </c>
      <c r="D89" s="331">
        <v>750</v>
      </c>
      <c r="E89" s="338">
        <v>750</v>
      </c>
      <c r="F89" s="338">
        <v>86</v>
      </c>
      <c r="G89" s="338">
        <v>255</v>
      </c>
      <c r="H89" s="338">
        <f>E89-G89</f>
        <v>495</v>
      </c>
      <c r="I89" s="339">
        <v>135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2">D91+D96+D97</f>
        <v>63185</v>
      </c>
      <c r="E90" s="334">
        <f t="shared" si="2"/>
        <v>74063</v>
      </c>
      <c r="F90" s="334">
        <f t="shared" si="2"/>
        <v>1081</v>
      </c>
      <c r="G90" s="334">
        <f t="shared" si="2"/>
        <v>15034</v>
      </c>
      <c r="H90" s="334">
        <f>H91+H96+H97</f>
        <v>59029</v>
      </c>
      <c r="I90" s="335">
        <f t="shared" si="2"/>
        <v>17052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97</v>
      </c>
      <c r="D91" s="321">
        <f t="shared" ref="D91:I91" si="3">D92+D93+D94+D95</f>
        <v>47151</v>
      </c>
      <c r="E91" s="340">
        <f t="shared" si="3"/>
        <v>56854</v>
      </c>
      <c r="F91" s="340">
        <f t="shared" si="3"/>
        <v>968</v>
      </c>
      <c r="G91" s="340">
        <f t="shared" si="3"/>
        <v>10226</v>
      </c>
      <c r="H91" s="340">
        <f>H92+H93+H94+H95</f>
        <v>46628</v>
      </c>
      <c r="I91" s="341">
        <f t="shared" si="3"/>
        <v>10335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v>13457</v>
      </c>
      <c r="E92" s="342">
        <v>16514</v>
      </c>
      <c r="F92" s="342">
        <v>248</v>
      </c>
      <c r="G92" s="342">
        <v>2945</v>
      </c>
      <c r="H92" s="342">
        <f t="shared" ref="H92:H100" si="4">E92-G92</f>
        <v>13569</v>
      </c>
      <c r="I92" s="343">
        <v>2229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v>12792</v>
      </c>
      <c r="E93" s="342">
        <v>15627</v>
      </c>
      <c r="F93" s="342">
        <v>450</v>
      </c>
      <c r="G93" s="342">
        <v>4401</v>
      </c>
      <c r="H93" s="342">
        <f t="shared" si="4"/>
        <v>11226</v>
      </c>
      <c r="I93" s="343">
        <v>3002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13463</v>
      </c>
      <c r="E94" s="342">
        <v>16606</v>
      </c>
      <c r="F94" s="342">
        <v>175</v>
      </c>
      <c r="G94" s="342">
        <v>2528</v>
      </c>
      <c r="H94" s="342">
        <f t="shared" si="4"/>
        <v>14078</v>
      </c>
      <c r="I94" s="343">
        <v>3506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98</v>
      </c>
      <c r="D95" s="322">
        <v>7439</v>
      </c>
      <c r="E95" s="342">
        <v>8107</v>
      </c>
      <c r="F95" s="342">
        <v>95</v>
      </c>
      <c r="G95" s="342">
        <v>352</v>
      </c>
      <c r="H95" s="342">
        <f t="shared" si="4"/>
        <v>7755</v>
      </c>
      <c r="I95" s="343">
        <v>1598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11101</v>
      </c>
      <c r="E96" s="340">
        <v>11124</v>
      </c>
      <c r="F96" s="340">
        <v>31</v>
      </c>
      <c r="G96" s="340">
        <v>4075</v>
      </c>
      <c r="H96" s="340">
        <f t="shared" si="4"/>
        <v>7049</v>
      </c>
      <c r="I96" s="341">
        <v>5982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95</v>
      </c>
      <c r="D97" s="328">
        <v>4933</v>
      </c>
      <c r="E97" s="351">
        <v>6085</v>
      </c>
      <c r="F97" s="351">
        <v>82</v>
      </c>
      <c r="G97" s="351">
        <v>733</v>
      </c>
      <c r="H97" s="351">
        <f t="shared" si="4"/>
        <v>5352</v>
      </c>
      <c r="I97" s="352">
        <v>735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08">
        <v>323</v>
      </c>
      <c r="E98" s="347">
        <v>323</v>
      </c>
      <c r="F98" s="347">
        <v>1</v>
      </c>
      <c r="G98" s="347">
        <v>9</v>
      </c>
      <c r="H98" s="347">
        <f t="shared" si="4"/>
        <v>314</v>
      </c>
      <c r="I98" s="348">
        <v>13.4819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3.9308999999999998</v>
      </c>
      <c r="G99" s="325">
        <v>300</v>
      </c>
      <c r="H99" s="325">
        <f t="shared" si="4"/>
        <v>0</v>
      </c>
      <c r="I99" s="330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/>
      <c r="G100" s="325">
        <v>56</v>
      </c>
      <c r="H100" s="325">
        <f t="shared" si="4"/>
        <v>-56</v>
      </c>
      <c r="I100" s="330">
        <v>17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5">D87+D90+D98+D99+D100</f>
        <v>101605</v>
      </c>
      <c r="E101" s="329">
        <f>E87+E90+E98+E99+E100</f>
        <v>112561</v>
      </c>
      <c r="F101" s="407">
        <f t="shared" si="5"/>
        <v>1432.9309000000001</v>
      </c>
      <c r="G101" s="407">
        <f t="shared" si="5"/>
        <v>31038</v>
      </c>
      <c r="H101" s="226">
        <f>H87+H90+H98+H99+H100</f>
        <v>81523</v>
      </c>
      <c r="I101" s="200">
        <f>I87+I90+I98+I99+I100</f>
        <v>29158.481899999999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118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19" t="s">
        <v>1</v>
      </c>
      <c r="C107" s="420"/>
      <c r="D107" s="420"/>
      <c r="E107" s="420"/>
      <c r="F107" s="420"/>
      <c r="G107" s="420"/>
      <c r="H107" s="420"/>
      <c r="I107" s="420"/>
      <c r="J107" s="420"/>
      <c r="K107" s="421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2" t="s">
        <v>2</v>
      </c>
      <c r="D109" s="423"/>
      <c r="E109" s="422" t="s">
        <v>20</v>
      </c>
      <c r="F109" s="423"/>
      <c r="G109" s="422" t="s">
        <v>21</v>
      </c>
      <c r="H109" s="423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1"/>
      <c r="D113" s="412"/>
      <c r="E113" s="412" t="s">
        <v>94</v>
      </c>
      <c r="F113" s="171">
        <v>3388</v>
      </c>
      <c r="G113" s="11"/>
      <c r="H113" s="411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3" t="s">
        <v>7</v>
      </c>
      <c r="F114" s="172">
        <f>SUM(F110:F113)</f>
        <v>156950</v>
      </c>
      <c r="G114" s="122" t="s">
        <v>6</v>
      </c>
      <c r="H114" s="414">
        <f>SUM(H110:H112)</f>
        <v>58354</v>
      </c>
      <c r="I114" s="38"/>
      <c r="J114" s="158"/>
      <c r="K114" s="10"/>
      <c r="L114" s="119"/>
      <c r="M114" s="119"/>
    </row>
    <row r="115" spans="2:13" s="16" customFormat="1" ht="12" customHeight="1" x14ac:dyDescent="0.25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4" t="s">
        <v>8</v>
      </c>
      <c r="C117" s="425"/>
      <c r="D117" s="425"/>
      <c r="E117" s="425"/>
      <c r="F117" s="425"/>
      <c r="G117" s="425"/>
      <c r="H117" s="425"/>
      <c r="I117" s="425"/>
      <c r="J117" s="425"/>
      <c r="K117" s="426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2" t="s">
        <v>74</v>
      </c>
      <c r="F119" s="189" t="str">
        <f>F20</f>
        <v>LANDET KVANTUM UKE 10</v>
      </c>
      <c r="G119" s="196" t="str">
        <f>G20</f>
        <v>LANDET KVANTUM T.O.M UKE 10</v>
      </c>
      <c r="H119" s="196" t="str">
        <f>I20</f>
        <v>RESTKVOTER</v>
      </c>
      <c r="I119" s="197" t="str">
        <f>J20</f>
        <v>LANDET KVANTUM T.O.M. UKE 10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6">D121+D122+D123</f>
        <v>56818</v>
      </c>
      <c r="E120" s="379">
        <f t="shared" si="6"/>
        <v>60071</v>
      </c>
      <c r="F120" s="237">
        <f t="shared" si="6"/>
        <v>2655</v>
      </c>
      <c r="G120" s="237">
        <f t="shared" si="6"/>
        <v>11448</v>
      </c>
      <c r="H120" s="353">
        <f t="shared" si="6"/>
        <v>48623</v>
      </c>
      <c r="I120" s="356">
        <f t="shared" si="6"/>
        <v>12826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4">
        <v>47834</v>
      </c>
      <c r="F121" s="249">
        <v>1692</v>
      </c>
      <c r="G121" s="249">
        <v>8352</v>
      </c>
      <c r="H121" s="357">
        <f>E121-G121</f>
        <v>39482</v>
      </c>
      <c r="I121" s="358">
        <v>10636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4">
        <v>11737</v>
      </c>
      <c r="F122" s="249">
        <v>963</v>
      </c>
      <c r="G122" s="249">
        <v>3096</v>
      </c>
      <c r="H122" s="357">
        <f>E122-G122</f>
        <v>8641</v>
      </c>
      <c r="I122" s="358">
        <v>2190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5">
        <v>500</v>
      </c>
      <c r="F123" s="250"/>
      <c r="G123" s="250"/>
      <c r="H123" s="359">
        <f>E123-G123</f>
        <v>500</v>
      </c>
      <c r="I123" s="360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/>
      <c r="G124" s="300">
        <v>141.1275</v>
      </c>
      <c r="H124" s="303">
        <f>E124-G124</f>
        <v>37784.872499999998</v>
      </c>
      <c r="I124" s="305">
        <v>501.62700000000001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2257</v>
      </c>
      <c r="G125" s="230">
        <f>G134+G131+G126</f>
        <v>20229</v>
      </c>
      <c r="H125" s="361">
        <f>H126+H131+H134</f>
        <v>41488</v>
      </c>
      <c r="I125" s="362">
        <f>I126+I131+I134</f>
        <v>16227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107</v>
      </c>
      <c r="D126" s="389">
        <f>D127+D128+D129+D130</f>
        <v>44779</v>
      </c>
      <c r="E126" s="386">
        <f>E127+E128+E129+E130</f>
        <v>45672</v>
      </c>
      <c r="F126" s="389">
        <f>F127+F128+F129+F130</f>
        <v>1513</v>
      </c>
      <c r="G126" s="389">
        <f>G127+G128+G130+G129</f>
        <v>15854</v>
      </c>
      <c r="H126" s="363">
        <f>H127+H128+H129+H130</f>
        <v>29818</v>
      </c>
      <c r="I126" s="364">
        <f>I127+I128+I129+I130</f>
        <v>12960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214</v>
      </c>
      <c r="G127" s="245">
        <v>3230</v>
      </c>
      <c r="H127" s="365">
        <f t="shared" ref="H127:H139" si="7">E127-G127</f>
        <v>10830</v>
      </c>
      <c r="I127" s="366">
        <v>2364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333</v>
      </c>
      <c r="G128" s="245">
        <v>5276</v>
      </c>
      <c r="H128" s="365">
        <f t="shared" si="7"/>
        <v>7760</v>
      </c>
      <c r="I128" s="366">
        <v>3761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480</v>
      </c>
      <c r="G129" s="245">
        <v>4623</v>
      </c>
      <c r="H129" s="365">
        <f t="shared" si="7"/>
        <v>5905</v>
      </c>
      <c r="I129" s="366">
        <v>3715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98</v>
      </c>
      <c r="D130" s="245">
        <v>8665</v>
      </c>
      <c r="E130" s="234">
        <v>8048</v>
      </c>
      <c r="F130" s="245">
        <v>486</v>
      </c>
      <c r="G130" s="245">
        <v>2725</v>
      </c>
      <c r="H130" s="365">
        <f t="shared" si="7"/>
        <v>5323</v>
      </c>
      <c r="I130" s="366">
        <v>3120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7">
        <f>E132+E133</f>
        <v>7060</v>
      </c>
      <c r="F131" s="238">
        <v>485</v>
      </c>
      <c r="G131" s="238">
        <v>2368</v>
      </c>
      <c r="H131" s="367">
        <f t="shared" si="7"/>
        <v>4692</v>
      </c>
      <c r="I131" s="368">
        <v>1653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485</v>
      </c>
      <c r="G132" s="245">
        <v>2363</v>
      </c>
      <c r="H132" s="365">
        <f t="shared" si="7"/>
        <v>4197</v>
      </c>
      <c r="I132" s="366">
        <v>1652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</v>
      </c>
      <c r="G133" s="245">
        <f>G131-G132</f>
        <v>5</v>
      </c>
      <c r="H133" s="365">
        <f t="shared" si="7"/>
        <v>495</v>
      </c>
      <c r="I133" s="366">
        <f>I131-I132</f>
        <v>1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95</v>
      </c>
      <c r="D134" s="262">
        <v>8170</v>
      </c>
      <c r="E134" s="388">
        <v>8985</v>
      </c>
      <c r="F134" s="262">
        <v>259</v>
      </c>
      <c r="G134" s="262">
        <v>2007</v>
      </c>
      <c r="H134" s="369">
        <f t="shared" si="7"/>
        <v>6978</v>
      </c>
      <c r="I134" s="370">
        <v>1614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0.9899</v>
      </c>
      <c r="G135" s="230">
        <v>2.5480999999999998</v>
      </c>
      <c r="H135" s="390">
        <f t="shared" si="7"/>
        <v>121.45189999999999</v>
      </c>
      <c r="I135" s="391">
        <v>4.2843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14.1189</v>
      </c>
      <c r="G136" s="301">
        <v>2000</v>
      </c>
      <c r="H136" s="304">
        <f t="shared" si="7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7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/>
      <c r="G138" s="229">
        <v>193</v>
      </c>
      <c r="H138" s="239">
        <f t="shared" si="7"/>
        <v>-193</v>
      </c>
      <c r="I138" s="302">
        <v>78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4927.1088</v>
      </c>
      <c r="G139" s="188">
        <f>G120+G124+G125+G135+G136+G137+G138</f>
        <v>34013.675600000002</v>
      </c>
      <c r="H139" s="203">
        <f t="shared" si="7"/>
        <v>128074.3244</v>
      </c>
      <c r="I139" s="200">
        <f>I120+I124+I125+I135+I136+I137+I138</f>
        <v>31707.0913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2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33" t="s">
        <v>2</v>
      </c>
      <c r="D149" s="434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48" thickBot="1" x14ac:dyDescent="0.3">
      <c r="B158" s="120"/>
      <c r="C158" s="107" t="s">
        <v>19</v>
      </c>
      <c r="D158" s="114" t="s">
        <v>20</v>
      </c>
      <c r="E158" s="70" t="str">
        <f>F20</f>
        <v>LANDET KVANTUM UKE 10</v>
      </c>
      <c r="F158" s="70" t="str">
        <f>G20</f>
        <v>LANDET KVANTUM T.O.M UKE 10</v>
      </c>
      <c r="G158" s="70" t="str">
        <f>I20</f>
        <v>RESTKVOTER</v>
      </c>
      <c r="H158" s="93" t="str">
        <f>J20</f>
        <v>LANDET KVANTUM T.O.M. UKE 10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6</v>
      </c>
      <c r="F159" s="185">
        <v>1329</v>
      </c>
      <c r="G159" s="185">
        <f>D159-F159</f>
        <v>18072</v>
      </c>
      <c r="H159" s="223">
        <v>191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0.71630000000000005</v>
      </c>
      <c r="G160" s="185">
        <f>D160-F160</f>
        <v>99.283699999999996</v>
      </c>
      <c r="H160" s="223"/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6</v>
      </c>
      <c r="F162" s="187">
        <f>SUM(F159:F161)</f>
        <v>1329.7163</v>
      </c>
      <c r="G162" s="187">
        <f>D162-F162</f>
        <v>18184.2837</v>
      </c>
      <c r="H162" s="210">
        <f>SUM(H159:H161)</f>
        <v>191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8" t="s">
        <v>1</v>
      </c>
      <c r="C165" s="439"/>
      <c r="D165" s="439"/>
      <c r="E165" s="439"/>
      <c r="F165" s="439"/>
      <c r="G165" s="439"/>
      <c r="H165" s="439"/>
      <c r="I165" s="439"/>
      <c r="J165" s="439"/>
      <c r="K165" s="440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3" t="s">
        <v>2</v>
      </c>
      <c r="D167" s="434"/>
      <c r="E167" s="433" t="s">
        <v>53</v>
      </c>
      <c r="F167" s="434"/>
      <c r="G167" s="433" t="s">
        <v>106</v>
      </c>
      <c r="H167" s="434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5" t="s">
        <v>8</v>
      </c>
      <c r="C176" s="436"/>
      <c r="D176" s="436"/>
      <c r="E176" s="436"/>
      <c r="F176" s="436"/>
      <c r="G176" s="436"/>
      <c r="H176" s="436"/>
      <c r="I176" s="436"/>
      <c r="J176" s="436"/>
      <c r="K176" s="437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2" t="s">
        <v>74</v>
      </c>
      <c r="F178" s="227" t="str">
        <f>F20</f>
        <v>LANDET KVANTUM UKE 10</v>
      </c>
      <c r="G178" s="70" t="str">
        <f>G20</f>
        <v>LANDET KVANTUM T.O.M UKE 10</v>
      </c>
      <c r="H178" s="70" t="str">
        <f>I20</f>
        <v>RESTKVOTER</v>
      </c>
      <c r="I178" s="93" t="str">
        <f>J20</f>
        <v>LANDET KVANTUM T.O.M. UKE 10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8">D180+D181+D182+D183</f>
        <v>40874</v>
      </c>
      <c r="E179" s="310">
        <f>E180+E181+E182+E183</f>
        <v>44365</v>
      </c>
      <c r="F179" s="231">
        <f>F180+F181+F182+F183</f>
        <v>1366.4376</v>
      </c>
      <c r="G179" s="231">
        <f t="shared" si="8"/>
        <v>7112.8595999999998</v>
      </c>
      <c r="H179" s="310">
        <f t="shared" si="8"/>
        <v>37252.140400000004</v>
      </c>
      <c r="I179" s="315">
        <f>I180+I181+I182+I183</f>
        <v>9607.0987999999998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1331</v>
      </c>
      <c r="G180" s="293">
        <v>6347</v>
      </c>
      <c r="H180" s="308">
        <f t="shared" ref="H180:H185" si="9">E180-G180</f>
        <v>22462</v>
      </c>
      <c r="I180" s="313">
        <v>8878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440.8596</v>
      </c>
      <c r="H181" s="308">
        <f t="shared" si="9"/>
        <v>7057.1404000000002</v>
      </c>
      <c r="I181" s="313">
        <v>326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34</v>
      </c>
      <c r="G182" s="293">
        <v>308</v>
      </c>
      <c r="H182" s="308">
        <f t="shared" si="9"/>
        <v>1569</v>
      </c>
      <c r="I182" s="313">
        <v>389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2" t="s">
        <v>46</v>
      </c>
      <c r="D183" s="403">
        <v>6060</v>
      </c>
      <c r="E183" s="404">
        <v>6181</v>
      </c>
      <c r="F183" s="403">
        <v>1.4376</v>
      </c>
      <c r="G183" s="403">
        <v>17</v>
      </c>
      <c r="H183" s="404">
        <f t="shared" si="9"/>
        <v>6164</v>
      </c>
      <c r="I183" s="405">
        <v>14.098800000000001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/>
      <c r="G184" s="294"/>
      <c r="H184" s="312">
        <f t="shared" si="9"/>
        <v>5500</v>
      </c>
      <c r="I184" s="317">
        <v>33.130000000000003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50</v>
      </c>
      <c r="G185" s="231">
        <f>G186+G187</f>
        <v>1435</v>
      </c>
      <c r="H185" s="310">
        <f t="shared" si="9"/>
        <v>6565</v>
      </c>
      <c r="I185" s="315">
        <f>I186+I187</f>
        <v>2470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>
        <v>13</v>
      </c>
      <c r="G186" s="293">
        <v>846</v>
      </c>
      <c r="H186" s="308"/>
      <c r="I186" s="313">
        <v>1331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37</v>
      </c>
      <c r="G187" s="233">
        <v>589</v>
      </c>
      <c r="H187" s="311"/>
      <c r="I187" s="316">
        <v>1139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/>
      <c r="H188" s="312">
        <f>E188-G188</f>
        <v>10</v>
      </c>
      <c r="I188" s="317"/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2</v>
      </c>
      <c r="G189" s="232">
        <v>12</v>
      </c>
      <c r="H189" s="309">
        <f>E189-G189</f>
        <v>-12</v>
      </c>
      <c r="I189" s="314">
        <v>6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1418.4376</v>
      </c>
      <c r="G190" s="188">
        <f>G179+G184+G185+G188+G189</f>
        <v>8559.8595999999998</v>
      </c>
      <c r="H190" s="203">
        <f>H179+H184+H185+H188+H189</f>
        <v>49315.140400000004</v>
      </c>
      <c r="I190" s="200">
        <f>I179+I184+I185+I188+I189</f>
        <v>12116.228799999999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2" t="s">
        <v>83</v>
      </c>
      <c r="D191" s="67"/>
      <c r="E191" s="67"/>
      <c r="F191" s="67"/>
      <c r="G191" s="67"/>
      <c r="H191" s="371"/>
      <c r="I191" s="371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8" t="s">
        <v>1</v>
      </c>
      <c r="C195" s="439"/>
      <c r="D195" s="439"/>
      <c r="E195" s="439"/>
      <c r="F195" s="439"/>
      <c r="G195" s="439"/>
      <c r="H195" s="439"/>
      <c r="I195" s="439"/>
      <c r="J195" s="439"/>
      <c r="K195" s="440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3" t="s">
        <v>2</v>
      </c>
      <c r="D197" s="434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5" t="s">
        <v>8</v>
      </c>
      <c r="C205" s="436"/>
      <c r="D205" s="436"/>
      <c r="E205" s="436"/>
      <c r="F205" s="436"/>
      <c r="G205" s="436"/>
      <c r="H205" s="436"/>
      <c r="I205" s="436"/>
      <c r="J205" s="436"/>
      <c r="K205" s="437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10</v>
      </c>
      <c r="F207" s="70" t="str">
        <f>G20</f>
        <v>LANDET KVANTUM T.O.M UKE 10</v>
      </c>
      <c r="G207" s="70" t="str">
        <f>I20</f>
        <v>RESTKVOTER</v>
      </c>
      <c r="H207" s="93" t="str">
        <f>J20</f>
        <v>LANDET KVANTUM T.O.M. UKE 10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8</v>
      </c>
      <c r="F208" s="185">
        <v>149</v>
      </c>
      <c r="G208" s="185">
        <f>D208-F208</f>
        <v>1451</v>
      </c>
      <c r="H208" s="223">
        <v>181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112</v>
      </c>
      <c r="F209" s="185">
        <v>1168</v>
      </c>
      <c r="G209" s="185">
        <f t="shared" ref="G209:G211" si="10">D209-F209</f>
        <v>4137</v>
      </c>
      <c r="H209" s="223">
        <v>920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10"/>
        <v>49.492600000000003</v>
      </c>
      <c r="H210" s="224"/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/>
      <c r="F211" s="186"/>
      <c r="G211" s="185">
        <f t="shared" si="10"/>
        <v>0</v>
      </c>
      <c r="H211" s="224">
        <v>1.1868000000000001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120</v>
      </c>
      <c r="F212" s="187">
        <f>SUM(F208:F211)</f>
        <v>1317.5074</v>
      </c>
      <c r="G212" s="187">
        <f>D212-F212</f>
        <v>5637.4925999999996</v>
      </c>
      <c r="H212" s="210">
        <f>H208+H209+H210+H211</f>
        <v>1102.1867999999999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10
&amp;"-,Normal"&amp;11(iht. motatte landings- og sluttsedler fra fiskesalgslagene; alle tallstørrelser i hele tonn)&amp;R13.03.2018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UKE_10_2018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2018-03-13T10:14:53Z</cp:lastPrinted>
  <dcterms:created xsi:type="dcterms:W3CDTF">2011-07-06T12:13:20Z</dcterms:created>
  <dcterms:modified xsi:type="dcterms:W3CDTF">2018-03-13T12:54:17Z</dcterms:modified>
</cp:coreProperties>
</file>