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Settings\Desktop\"/>
    </mc:Choice>
  </mc:AlternateContent>
  <bookViews>
    <workbookView xWindow="0" yWindow="0" windowWidth="20490" windowHeight="7755" tabRatio="413"/>
  </bookViews>
  <sheets>
    <sheet name="UKE_23_2016" sheetId="1" r:id="rId1"/>
  </sheets>
  <definedNames>
    <definedName name="Z_14D440E4_F18A_4F78_9989_38C1B133222D_.wvu.Cols" localSheetId="0" hidden="1">UKE_23_2016!#REF!</definedName>
    <definedName name="Z_14D440E4_F18A_4F78_9989_38C1B133222D_.wvu.PrintArea" localSheetId="0" hidden="1">UKE_23_2016!$B$1:$M$213</definedName>
    <definedName name="Z_14D440E4_F18A_4F78_9989_38C1B133222D_.wvu.Rows" localSheetId="0" hidden="1">UKE_23_2016!$325:$1048576,UKE_23_2016!$214:$324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4" i="1"/>
  <c r="G33" i="1"/>
  <c r="F32" i="1" l="1"/>
  <c r="G32" i="1" l="1"/>
  <c r="H40" i="1" l="1"/>
  <c r="G30" i="1"/>
  <c r="E210" i="1" l="1"/>
  <c r="F130" i="1" l="1"/>
  <c r="E130" i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l="1"/>
  <c r="G60" i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H138" i="1" l="1"/>
  <c r="G40" i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<sst xmlns="http://schemas.openxmlformats.org/spreadsheetml/2006/main" count="226" uniqueCount="110">
  <si>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</si>
  <si>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</si>
  <si>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</si>
  <si>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</si>
  <si>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</si>
  <si>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</si>
  <si>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</si>
  <si>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</si>
  <si>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</si>
  <si>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</si>
  <si>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</si>
  <si>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</si>
  <si>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</si>
  <si>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</si>
  <si>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</si>
  <si>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</si>
  <si>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</si>
  <si>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</si>
  <si>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</si>
  <si>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</si>
  <si>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</si>
  <si>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</si>
  <si>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</si>
  <si>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</si>
  <si>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</si>
  <si>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</si>
  <si>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</si>
  <si>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</si>
  <si>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</si>
  <si>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</si>
  <si>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</si>
  <si>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</si>
  <si>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</si>
  <si>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</si>
  <si>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</si>
  <si>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</si>
  <si>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</si>
  <si>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</si>
  <si>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</si>
  <si>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</si>
  <si>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</si>
  <si>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</si>
  <si>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</si>
  <si>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</si>
  <si>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</si>
  <si>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</si>
  <si>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</si>
  <si>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</si>
  <si>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</si>
  <si>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</si>
  <si>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</si>
  <si>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</si>
  <si>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</si>
  <si>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</si>
  <si>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</si>
  <si>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</si>
  <si>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</si>
  <si>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</si>
  <si>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</si>
  <si>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</si>
  <si>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</si>
  <si>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</si>
  <si>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</si>
  <si>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</si>
  <si>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</si>
  <si>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</si>
  <si>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</si>
  <si>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</si>
  <si>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</si>
  <si>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</si>
  <si>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</si>
  <si>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</si>
  <si>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</si>
  <si>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</si>
  <si>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</si>
  <si>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</si>
  <si>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</si>
  <si>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</si>
  <si>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</si>
  <si>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</si>
  <si>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</si>
  <si>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</si>
  <si>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</si>
  <si>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</si>
  <si>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</si>
  <si>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</si>
  <si>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</si>
  <si>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</si>
  <si>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</si>
  <si>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</si>
  <si>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</si>
  <si>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</si>
  <si>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</si>
  <si>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</si>
  <si>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</si>
  <si>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</si>
  <si>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</si>
  <si>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</si>
  <si>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</si>
  <si>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</si>
  <si>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</si>
  <si>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</si>
  <si>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</si>
  <si>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</si>
  <si>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38 tonn, men det legges til grunn at hele avsetningen tas</t>
    </r>
  </si>
  <si>
    <t>LANDET KVANTUM UKE 23</t>
  </si>
  <si>
    <t>LANDET KVANTUM T.O.M UKE 23</t>
  </si>
  <si>
    <t>LANDET KVANTUM T.O.M. UKE 23 2015</t>
  </si>
  <si>
    <r>
      <t xml:space="preserve">3 </t>
    </r>
    <r>
      <rPr>
        <sz val="9"/>
        <color theme="1"/>
        <rFont val="Calibri"/>
        <family val="2"/>
      </rPr>
      <t>Registrert rekreasjonsfiske utgjør 944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</si>
  <si>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232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</si>
</sst>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3" sqref="C3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89" t="s">
        <v>86</v>
      </c>
      <c r="C2" s="390"/>
      <c r="D2" s="390"/>
      <c r="E2" s="390"/>
      <c r="F2" s="390"/>
      <c r="G2" s="390"/>
      <c r="H2" s="390"/>
      <c r="I2" s="390"/>
      <c r="J2" s="390"/>
      <c r="K2" s="391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74"/>
      <c r="C7" s="375"/>
      <c r="D7" s="375"/>
      <c r="E7" s="375"/>
      <c r="F7" s="375"/>
      <c r="G7" s="375"/>
      <c r="H7" s="375"/>
      <c r="I7" s="375"/>
      <c r="J7" s="375"/>
      <c r="K7" s="376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9" t="s">
        <v>2</v>
      </c>
      <c r="D9" s="370"/>
      <c r="E9" s="369" t="s">
        <v>20</v>
      </c>
      <c r="F9" s="370"/>
      <c r="G9" s="369" t="s">
        <v>21</v>
      </c>
      <c r="H9" s="370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1">
        <v>130856</v>
      </c>
      <c r="G10" s="172" t="s">
        <v>26</v>
      </c>
      <c r="H10" s="271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4"/>
      <c r="F13" s="265"/>
      <c r="G13" s="174" t="s">
        <v>15</v>
      </c>
      <c r="H13" s="272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3"/>
      <c r="D17" s="263"/>
      <c r="E17" s="263"/>
      <c r="F17" s="263"/>
      <c r="G17" s="263"/>
      <c r="H17" s="263"/>
      <c r="I17" s="263"/>
      <c r="J17" s="213"/>
      <c r="K17" s="133"/>
      <c r="L17" s="124"/>
      <c r="M17" s="124"/>
    </row>
    <row r="18" spans="1:13" ht="21.75" customHeight="1" x14ac:dyDescent="0.25">
      <c r="B18" s="371" t="s">
        <v>8</v>
      </c>
      <c r="C18" s="372"/>
      <c r="D18" s="372"/>
      <c r="E18" s="372"/>
      <c r="F18" s="372"/>
      <c r="G18" s="372"/>
      <c r="H18" s="372"/>
      <c r="I18" s="372"/>
      <c r="J18" s="372"/>
      <c r="K18" s="373"/>
      <c r="L18" s="219"/>
      <c r="M18" s="219"/>
    </row>
    <row r="19" spans="1:13" ht="12" customHeight="1" thickBot="1" x14ac:dyDescent="0.3">
      <c r="B19" s="125"/>
      <c r="C19" s="266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70" t="s">
        <v>98</v>
      </c>
      <c r="F20" s="207" t="s">
        <v>105</v>
      </c>
      <c r="G20" s="207" t="s">
        <v>106</v>
      </c>
      <c r="H20" s="207" t="s">
        <v>99</v>
      </c>
      <c r="I20" s="207" t="s">
        <v>75</v>
      </c>
      <c r="J20" s="208" t="s">
        <v>107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878.89210000000003</v>
      </c>
      <c r="G21" s="250">
        <f>G22+G23</f>
        <v>51795.846600000004</v>
      </c>
      <c r="H21" s="250"/>
      <c r="I21" s="250">
        <f>I23+I22</f>
        <v>80012.15340000001</v>
      </c>
      <c r="J21" s="257">
        <f>J23+J22</f>
        <v>44266.552800000005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3">
        <v>130106</v>
      </c>
      <c r="E22" s="254">
        <v>131058</v>
      </c>
      <c r="F22" s="254">
        <v>875.41809999999998</v>
      </c>
      <c r="G22" s="254">
        <v>51127.688000000002</v>
      </c>
      <c r="H22" s="254"/>
      <c r="I22" s="254">
        <f>E22-G22</f>
        <v>79930.312000000005</v>
      </c>
      <c r="J22" s="258">
        <v>43547.983800000002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4">
        <v>750</v>
      </c>
      <c r="E23" s="255">
        <v>750</v>
      </c>
      <c r="F23" s="255">
        <v>3.4740000000000002</v>
      </c>
      <c r="G23" s="255">
        <v>668.15859999999998</v>
      </c>
      <c r="H23" s="255"/>
      <c r="I23" s="255">
        <f>E23-G23</f>
        <v>81.841400000000021</v>
      </c>
      <c r="J23" s="259">
        <v>718.56899999999996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1098.1087</v>
      </c>
      <c r="G24" s="250">
        <f>G25+G31+G32</f>
        <v>218785.39554999999</v>
      </c>
      <c r="H24" s="250"/>
      <c r="I24" s="250">
        <f>I25+I31+I32</f>
        <v>40318.604449999999</v>
      </c>
      <c r="J24" s="257">
        <f>J25+J31+J32</f>
        <v>230385.37435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640.54279999999994</v>
      </c>
      <c r="G25" s="251">
        <f>G26+G27+G28+G29</f>
        <v>176953.20895</v>
      </c>
      <c r="H25" s="251"/>
      <c r="I25" s="251">
        <f>I26+I27+I28+I29+I30</f>
        <v>23241.79105</v>
      </c>
      <c r="J25" s="260">
        <f>J26+J27+J28+J29+J30</f>
        <v>194133.70175000001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8">
        <v>52313</v>
      </c>
      <c r="E26" s="246">
        <v>46287</v>
      </c>
      <c r="F26" s="246">
        <v>111.2085</v>
      </c>
      <c r="G26" s="246">
        <v>47094.7212</v>
      </c>
      <c r="H26" s="246">
        <v>521</v>
      </c>
      <c r="I26" s="246">
        <f>E26-G26+H26</f>
        <v>-286.72119999999995</v>
      </c>
      <c r="J26" s="248">
        <v>61064.4692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8">
        <v>50250</v>
      </c>
      <c r="E27" s="246">
        <v>49199</v>
      </c>
      <c r="F27" s="246">
        <v>184.98429999999999</v>
      </c>
      <c r="G27" s="246">
        <v>48090.977500000001</v>
      </c>
      <c r="H27" s="246">
        <v>678</v>
      </c>
      <c r="I27" s="246">
        <f>E27-G27+H27</f>
        <v>1786.0224999999991</v>
      </c>
      <c r="J27" s="248">
        <v>51428.279399999999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8">
        <v>51915</v>
      </c>
      <c r="E28" s="246">
        <v>54568</v>
      </c>
      <c r="F28" s="246">
        <v>158.46260000000001</v>
      </c>
      <c r="G28" s="246">
        <v>47162.666649999999</v>
      </c>
      <c r="H28" s="246">
        <v>879</v>
      </c>
      <c r="I28" s="246">
        <f>E28-G28+H28</f>
        <v>8284.3333500000008</v>
      </c>
      <c r="J28" s="248">
        <v>48316.416250000002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8">
        <v>34717</v>
      </c>
      <c r="E29" s="246">
        <v>34829</v>
      </c>
      <c r="F29" s="246">
        <v>185.88740000000001</v>
      </c>
      <c r="G29" s="246">
        <v>34604.8436</v>
      </c>
      <c r="H29" s="246">
        <v>465</v>
      </c>
      <c r="I29" s="246">
        <f>E29-G29+H29</f>
        <v>689.15639999999985</v>
      </c>
      <c r="J29" s="248">
        <v>33324.536899999999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8">
        <v>17200</v>
      </c>
      <c r="E30" s="246">
        <v>15312</v>
      </c>
      <c r="F30" s="246">
        <v>228</v>
      </c>
      <c r="G30" s="246">
        <f>H26+H27+H28+H29</f>
        <v>2543</v>
      </c>
      <c r="H30" s="246"/>
      <c r="I30" s="246">
        <f>E30-G30</f>
        <v>12769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414.291</v>
      </c>
      <c r="G31" s="251">
        <v>15256.368200000001</v>
      </c>
      <c r="H31" s="251"/>
      <c r="I31" s="251">
        <f>E31-G31</f>
        <v>18619.631799999999</v>
      </c>
      <c r="J31" s="260">
        <v>11045.3007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43.274900000000002</v>
      </c>
      <c r="G32" s="251">
        <f>G33</f>
        <v>26575.8184</v>
      </c>
      <c r="H32" s="251"/>
      <c r="I32" s="251">
        <f>I33+I34</f>
        <v>-1542.8184000000001</v>
      </c>
      <c r="J32" s="260">
        <f>J33</f>
        <v>25206.371899999998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8">
        <v>23149</v>
      </c>
      <c r="E33" s="246">
        <v>22933</v>
      </c>
      <c r="F33" s="246">
        <f>63.2749-F37</f>
        <v>43.274900000000002</v>
      </c>
      <c r="G33" s="246">
        <f>28840.8184-G37</f>
        <v>26575.8184</v>
      </c>
      <c r="H33" s="246">
        <v>409</v>
      </c>
      <c r="I33" s="246">
        <f>E33-G33+H33</f>
        <v>-3233.8184000000001</v>
      </c>
      <c r="J33" s="248">
        <v>25206.371899999998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9">
        <v>2100</v>
      </c>
      <c r="E34" s="256">
        <v>2100</v>
      </c>
      <c r="F34" s="256">
        <v>23</v>
      </c>
      <c r="G34" s="256">
        <f>H33</f>
        <v>409</v>
      </c>
      <c r="H34" s="256"/>
      <c r="I34" s="256">
        <f t="shared" ref="I34:I39" si="0">E34-G34</f>
        <v>1691</v>
      </c>
      <c r="J34" s="261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2">
        <v>4000</v>
      </c>
      <c r="E35" s="247">
        <v>4000</v>
      </c>
      <c r="F35" s="247">
        <v>11</v>
      </c>
      <c r="G35" s="247">
        <v>3352.4510500000001</v>
      </c>
      <c r="H35" s="247"/>
      <c r="I35" s="247">
        <f t="shared" si="0"/>
        <v>647.54894999999988</v>
      </c>
      <c r="J35" s="249">
        <v>2818.37545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377.6259</v>
      </c>
      <c r="H36" s="247"/>
      <c r="I36" s="247">
        <f t="shared" si="0"/>
        <v>329.3741</v>
      </c>
      <c r="J36" s="249">
        <v>246.13659999999999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2">
        <v>3000</v>
      </c>
      <c r="E37" s="247">
        <v>3000</v>
      </c>
      <c r="F37" s="247">
        <v>20</v>
      </c>
      <c r="G37" s="247">
        <v>2265</v>
      </c>
      <c r="H37" s="247"/>
      <c r="I37" s="247">
        <f t="shared" si="0"/>
        <v>735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2">
        <v>7000</v>
      </c>
      <c r="E38" s="247">
        <v>7000</v>
      </c>
      <c r="F38" s="247">
        <v>3.3450000000000002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/>
      <c r="G39" s="247">
        <v>269.39400000002934</v>
      </c>
      <c r="H39" s="247"/>
      <c r="I39" s="247">
        <f t="shared" si="0"/>
        <v>-269.39400000002934</v>
      </c>
      <c r="J39" s="249">
        <v>557.80299999995623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2011.3458000000001</v>
      </c>
      <c r="G40" s="210">
        <f>G21+G24+G35+G36+G37+G38+G39</f>
        <v>283845.71309999999</v>
      </c>
      <c r="H40" s="210">
        <f>H26+H27+H28+H29+H33</f>
        <v>2952</v>
      </c>
      <c r="I40" s="210">
        <f>I21+I24+I35+I36+I37+I38+I39</f>
        <v>121773.28689999998</v>
      </c>
      <c r="J40" s="222">
        <f>J21+J24+J35+J36+J37+J38+J39</f>
        <v>285274.24219999998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108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74" t="s">
        <v>1</v>
      </c>
      <c r="C47" s="375"/>
      <c r="D47" s="375"/>
      <c r="E47" s="375"/>
      <c r="F47" s="375"/>
      <c r="G47" s="375"/>
      <c r="H47" s="375"/>
      <c r="I47" s="375"/>
      <c r="J47" s="375"/>
      <c r="K47" s="376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61" t="s">
        <v>2</v>
      </c>
      <c r="D49" s="362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5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5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5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5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6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71" t="s">
        <v>8</v>
      </c>
      <c r="C55" s="372"/>
      <c r="D55" s="372"/>
      <c r="E55" s="372"/>
      <c r="F55" s="372"/>
      <c r="G55" s="372"/>
      <c r="H55" s="372"/>
      <c r="I55" s="372"/>
      <c r="J55" s="372"/>
      <c r="K55" s="373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23</v>
      </c>
      <c r="F56" s="207" t="str">
        <f>G20</f>
        <v>LANDET KVANTUM T.O.M UKE 23</v>
      </c>
      <c r="G56" s="207" t="str">
        <f>I20</f>
        <v>RESTKVOTER</v>
      </c>
      <c r="H56" s="208" t="str">
        <f>J20</f>
        <v>LANDET KVANTUM T.O.M. UKE 23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81"/>
      <c r="E57" s="346">
        <v>66.289100000000005</v>
      </c>
      <c r="F57" s="346">
        <v>522.40589999999997</v>
      </c>
      <c r="G57" s="386"/>
      <c r="H57" s="349">
        <v>370.74829999999997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82"/>
      <c r="E58" s="346">
        <v>80.079899999999995</v>
      </c>
      <c r="F58" s="346">
        <v>505.88909999999998</v>
      </c>
      <c r="G58" s="387"/>
      <c r="H58" s="349">
        <v>503.4255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83"/>
      <c r="E59" s="347">
        <v>16.6968</v>
      </c>
      <c r="F59" s="347">
        <v>74.041300000000007</v>
      </c>
      <c r="G59" s="388"/>
      <c r="H59" s="350">
        <v>69.307000000000002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1228.8163</v>
      </c>
      <c r="F60" s="250">
        <f>F61+F62+F63</f>
        <v>4321.1313</v>
      </c>
      <c r="G60" s="250">
        <f>D60-F60</f>
        <v>2278.8687</v>
      </c>
      <c r="H60" s="257">
        <f>H61+H62+H63</f>
        <v>2353.404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8"/>
      <c r="E61" s="246">
        <v>634.74659999999994</v>
      </c>
      <c r="F61" s="246">
        <v>1870.1412</v>
      </c>
      <c r="G61" s="246"/>
      <c r="H61" s="248">
        <v>795.83069999999998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8"/>
      <c r="E62" s="246">
        <v>417.32650000000001</v>
      </c>
      <c r="F62" s="246">
        <v>1697.8751999999999</v>
      </c>
      <c r="G62" s="246"/>
      <c r="H62" s="248">
        <v>1098.3891000000001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9"/>
      <c r="E63" s="256">
        <v>176.7432</v>
      </c>
      <c r="F63" s="256">
        <v>753.11490000000003</v>
      </c>
      <c r="G63" s="256"/>
      <c r="H63" s="261">
        <v>459.18419999999998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>
        <v>10.01</v>
      </c>
      <c r="F64" s="247">
        <v>10.4819</v>
      </c>
      <c r="G64" s="247">
        <f>D64-F64</f>
        <v>69.518100000000004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2">
        <v>60.07770000000005</v>
      </c>
      <c r="F65" s="262">
        <v>166.99009999999998</v>
      </c>
      <c r="G65" s="262"/>
      <c r="H65" s="336">
        <v>58.498500000000149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345">
        <f>E57+E58+E59+E60+E64+E65</f>
        <v>1461.9698000000001</v>
      </c>
      <c r="F66" s="345">
        <f>F57+F58+F59+F60+F64+F65</f>
        <v>5600.9395999999997</v>
      </c>
      <c r="G66" s="214">
        <f>D66-F66</f>
        <v>5604.0604000000003</v>
      </c>
      <c r="H66" s="211">
        <f>H57+H58+H59+H60+H64+H65</f>
        <v>3359.8634999999999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84"/>
      <c r="D67" s="384"/>
      <c r="E67" s="384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74" t="s">
        <v>1</v>
      </c>
      <c r="C72" s="375"/>
      <c r="D72" s="375"/>
      <c r="E72" s="375"/>
      <c r="F72" s="375"/>
      <c r="G72" s="375"/>
      <c r="H72" s="375"/>
      <c r="I72" s="375"/>
      <c r="J72" s="375"/>
      <c r="K72" s="376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9" t="s">
        <v>2</v>
      </c>
      <c r="D74" s="370"/>
      <c r="E74" s="369" t="s">
        <v>20</v>
      </c>
      <c r="F74" s="377"/>
      <c r="G74" s="369" t="s">
        <v>21</v>
      </c>
      <c r="H74" s="370"/>
      <c r="I74" s="163"/>
      <c r="J74" s="163"/>
      <c r="K74" s="121"/>
      <c r="L74" s="142"/>
      <c r="M74" s="142"/>
    </row>
    <row r="75" spans="2:13" ht="15" x14ac:dyDescent="0.25">
      <c r="B75" s="277"/>
      <c r="C75" s="172" t="s">
        <v>31</v>
      </c>
      <c r="D75" s="176">
        <v>118700</v>
      </c>
      <c r="E75" s="278" t="s">
        <v>5</v>
      </c>
      <c r="F75" s="271">
        <v>45610</v>
      </c>
      <c r="G75" s="279" t="s">
        <v>26</v>
      </c>
      <c r="H75" s="271">
        <v>13395</v>
      </c>
      <c r="I75" s="173"/>
      <c r="J75" s="173"/>
      <c r="K75" s="280"/>
      <c r="L75" s="328"/>
      <c r="M75" s="142"/>
    </row>
    <row r="76" spans="2:13" ht="15" x14ac:dyDescent="0.25">
      <c r="B76" s="277"/>
      <c r="C76" s="172" t="s">
        <v>3</v>
      </c>
      <c r="D76" s="176">
        <v>109700</v>
      </c>
      <c r="E76" s="281" t="s">
        <v>6</v>
      </c>
      <c r="F76" s="176">
        <v>74417</v>
      </c>
      <c r="G76" s="279" t="s">
        <v>64</v>
      </c>
      <c r="H76" s="176">
        <v>55069</v>
      </c>
      <c r="I76" s="173"/>
      <c r="J76" s="173"/>
      <c r="K76" s="280"/>
      <c r="L76" s="328"/>
      <c r="M76" s="142"/>
    </row>
    <row r="77" spans="2:13" ht="15.75" thickBot="1" x14ac:dyDescent="0.3">
      <c r="B77" s="277"/>
      <c r="C77" s="172" t="s">
        <v>32</v>
      </c>
      <c r="D77" s="176">
        <v>15600</v>
      </c>
      <c r="E77" s="174"/>
      <c r="F77" s="176"/>
      <c r="G77" s="279" t="s">
        <v>65</v>
      </c>
      <c r="H77" s="176">
        <v>5953</v>
      </c>
      <c r="I77" s="173"/>
      <c r="J77" s="173"/>
      <c r="K77" s="280"/>
      <c r="L77" s="328"/>
      <c r="M77" s="142"/>
    </row>
    <row r="78" spans="2:13" ht="14.1" customHeight="1" thickBot="1" x14ac:dyDescent="0.3">
      <c r="B78" s="277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2"/>
      <c r="L78" s="285"/>
      <c r="M78" s="124"/>
    </row>
    <row r="79" spans="2:13" ht="12" customHeight="1" x14ac:dyDescent="0.25">
      <c r="B79" s="277"/>
      <c r="C79" s="283" t="s">
        <v>89</v>
      </c>
      <c r="D79" s="215"/>
      <c r="E79" s="215"/>
      <c r="F79" s="215"/>
      <c r="G79" s="215"/>
      <c r="H79" s="215"/>
      <c r="I79" s="284"/>
      <c r="J79" s="285"/>
      <c r="K79" s="282"/>
      <c r="L79" s="285"/>
      <c r="M79" s="124"/>
    </row>
    <row r="80" spans="2:13" ht="14.25" customHeight="1" x14ac:dyDescent="0.25">
      <c r="B80" s="277"/>
      <c r="C80" s="385"/>
      <c r="D80" s="385"/>
      <c r="E80" s="385"/>
      <c r="F80" s="385"/>
      <c r="G80" s="385"/>
      <c r="H80" s="385"/>
      <c r="I80" s="284"/>
      <c r="J80" s="285"/>
      <c r="K80" s="282"/>
      <c r="L80" s="285"/>
      <c r="M80" s="124"/>
    </row>
    <row r="81" spans="1:13" ht="6" customHeight="1" thickBot="1" x14ac:dyDescent="0.3">
      <c r="B81" s="277"/>
      <c r="C81" s="385"/>
      <c r="D81" s="385"/>
      <c r="E81" s="385"/>
      <c r="F81" s="385"/>
      <c r="G81" s="385"/>
      <c r="H81" s="385"/>
      <c r="I81" s="285"/>
      <c r="J81" s="285"/>
      <c r="K81" s="282"/>
      <c r="L81" s="285"/>
      <c r="M81" s="124"/>
    </row>
    <row r="82" spans="1:13" ht="14.1" customHeight="1" x14ac:dyDescent="0.25">
      <c r="B82" s="378" t="s">
        <v>8</v>
      </c>
      <c r="C82" s="379"/>
      <c r="D82" s="379"/>
      <c r="E82" s="379"/>
      <c r="F82" s="379"/>
      <c r="G82" s="379"/>
      <c r="H82" s="379"/>
      <c r="I82" s="379"/>
      <c r="J82" s="379"/>
      <c r="K82" s="380"/>
      <c r="L82" s="329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23</v>
      </c>
      <c r="G84" s="207" t="str">
        <f>G20</f>
        <v>LANDET KVANTUM T.O.M UKE 23</v>
      </c>
      <c r="H84" s="207" t="str">
        <f>I20</f>
        <v>RESTKVOTER</v>
      </c>
      <c r="I84" s="208" t="str">
        <f>J20</f>
        <v>LANDET KVANTUM T.O.M. UKE 23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6" t="s">
        <v>16</v>
      </c>
      <c r="D85" s="252">
        <f>D87+D86</f>
        <v>44850</v>
      </c>
      <c r="E85" s="250">
        <f>E87+E86</f>
        <v>50182</v>
      </c>
      <c r="F85" s="250">
        <f>F87+F86</f>
        <v>406.64670000000001</v>
      </c>
      <c r="G85" s="250">
        <f>G86+G87</f>
        <v>31852.412699999997</v>
      </c>
      <c r="H85" s="250">
        <f>H86+H87</f>
        <v>18329.587300000003</v>
      </c>
      <c r="I85" s="257">
        <f>I86+I87</f>
        <v>14209.893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3">
        <v>44100</v>
      </c>
      <c r="E86" s="254">
        <v>49432</v>
      </c>
      <c r="F86" s="254">
        <v>405.82490000000001</v>
      </c>
      <c r="G86" s="254">
        <v>31576.321499999998</v>
      </c>
      <c r="H86" s="254">
        <f>E86-G86</f>
        <v>17855.678500000002</v>
      </c>
      <c r="I86" s="258">
        <v>13609.875400000001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4">
        <v>750</v>
      </c>
      <c r="E87" s="255">
        <v>750</v>
      </c>
      <c r="F87" s="255">
        <v>0.82179999999999997</v>
      </c>
      <c r="G87" s="255">
        <v>276.09120000000001</v>
      </c>
      <c r="H87" s="255">
        <f>E87-G87</f>
        <v>473.90879999999999</v>
      </c>
      <c r="I87" s="259">
        <v>600.01760000000002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7">
        <f t="shared" ref="D88:I88" si="1">D89+D95+D96</f>
        <v>73177</v>
      </c>
      <c r="E88" s="288">
        <f t="shared" si="1"/>
        <v>78334</v>
      </c>
      <c r="F88" s="288">
        <f t="shared" si="1"/>
        <v>446.04739999999998</v>
      </c>
      <c r="G88" s="288">
        <f t="shared" si="1"/>
        <v>33899.474000000002</v>
      </c>
      <c r="H88" s="288">
        <f>H89+H95+H96</f>
        <v>44434.525999999998</v>
      </c>
      <c r="I88" s="330">
        <f t="shared" si="1"/>
        <v>27654.718800000002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378.4864</v>
      </c>
      <c r="G89" s="251">
        <f>G90+G91+G92+G93+G94</f>
        <v>25721.669399999999</v>
      </c>
      <c r="H89" s="251">
        <f>H90+H91+H92+H93+H94</f>
        <v>32494.330600000001</v>
      </c>
      <c r="I89" s="260">
        <f>I90+I91+I92+I93</f>
        <v>21623.201300000001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8">
        <v>13579</v>
      </c>
      <c r="E90" s="246">
        <v>15166</v>
      </c>
      <c r="F90" s="246">
        <v>95.368099999999998</v>
      </c>
      <c r="G90" s="246">
        <v>3690.7696000000001</v>
      </c>
      <c r="H90" s="246">
        <f t="shared" ref="H90:H99" si="2">E90-G90</f>
        <v>11475.2304</v>
      </c>
      <c r="I90" s="248">
        <v>2939.8296999999998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8">
        <v>12519</v>
      </c>
      <c r="E91" s="246">
        <v>12555</v>
      </c>
      <c r="F91" s="246">
        <v>116.7527</v>
      </c>
      <c r="G91" s="246">
        <v>6906.8747000000003</v>
      </c>
      <c r="H91" s="246">
        <f t="shared" si="2"/>
        <v>5648.1252999999997</v>
      </c>
      <c r="I91" s="248">
        <v>6380.5982999999997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8">
        <v>14204</v>
      </c>
      <c r="E92" s="246">
        <v>15865</v>
      </c>
      <c r="F92" s="246">
        <v>85.9482</v>
      </c>
      <c r="G92" s="246">
        <v>8398.6440999999995</v>
      </c>
      <c r="H92" s="246">
        <f t="shared" si="2"/>
        <v>7466.3559000000005</v>
      </c>
      <c r="I92" s="248">
        <v>7708.4247999999998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8">
        <v>7849</v>
      </c>
      <c r="E93" s="246">
        <v>8630</v>
      </c>
      <c r="F93" s="246">
        <v>80.417400000000001</v>
      </c>
      <c r="G93" s="246">
        <v>6725.3810000000003</v>
      </c>
      <c r="H93" s="246">
        <f t="shared" si="2"/>
        <v>1904.6189999999997</v>
      </c>
      <c r="I93" s="248">
        <v>4594.3485000000001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8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50.798999999999999</v>
      </c>
      <c r="G95" s="251">
        <v>6718.1417000000001</v>
      </c>
      <c r="H95" s="251">
        <f t="shared" si="2"/>
        <v>6941.8582999999999</v>
      </c>
      <c r="I95" s="260">
        <v>4152.3685999999998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9" t="s">
        <v>65</v>
      </c>
      <c r="D96" s="290">
        <v>5854</v>
      </c>
      <c r="E96" s="291">
        <v>6458</v>
      </c>
      <c r="F96" s="291">
        <v>16.762</v>
      </c>
      <c r="G96" s="291">
        <v>1459.6629</v>
      </c>
      <c r="H96" s="291">
        <f t="shared" si="2"/>
        <v>4998.3370999999997</v>
      </c>
      <c r="I96" s="302">
        <v>1879.1488999999999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25.129799999999999</v>
      </c>
      <c r="H97" s="247">
        <f t="shared" si="2"/>
        <v>347.87020000000001</v>
      </c>
      <c r="I97" s="249">
        <v>32.104599999999998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2">
        <v>300</v>
      </c>
      <c r="E98" s="247">
        <v>300</v>
      </c>
      <c r="F98" s="247"/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2" t="s">
        <v>14</v>
      </c>
      <c r="D99" s="242"/>
      <c r="E99" s="247"/>
      <c r="F99" s="247"/>
      <c r="G99" s="247">
        <v>52.464999999996508</v>
      </c>
      <c r="H99" s="247">
        <f t="shared" si="2"/>
        <v>-52.464999999996508</v>
      </c>
      <c r="I99" s="249">
        <v>37.837100000004284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I100" si="3">D85+D88+D97+D98+D99</f>
        <v>118700</v>
      </c>
      <c r="E100" s="345">
        <f t="shared" si="3"/>
        <v>129189</v>
      </c>
      <c r="F100" s="237">
        <f t="shared" si="3"/>
        <v>852.69409999999993</v>
      </c>
      <c r="G100" s="237">
        <f t="shared" si="3"/>
        <v>66129.481499999994</v>
      </c>
      <c r="H100" s="237">
        <f>H85+H88+H97+H98+H99</f>
        <v>63059.518499999998</v>
      </c>
      <c r="I100" s="211">
        <f t="shared" si="3"/>
        <v>42234.553500000002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8" t="s">
        <v>104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74" t="s">
        <v>1</v>
      </c>
      <c r="C107" s="375"/>
      <c r="D107" s="375"/>
      <c r="E107" s="375"/>
      <c r="F107" s="375"/>
      <c r="G107" s="375"/>
      <c r="H107" s="375"/>
      <c r="I107" s="375"/>
      <c r="J107" s="375"/>
      <c r="K107" s="376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9" t="s">
        <v>2</v>
      </c>
      <c r="D109" s="370"/>
      <c r="E109" s="369" t="s">
        <v>20</v>
      </c>
      <c r="F109" s="370"/>
      <c r="G109" s="369" t="s">
        <v>21</v>
      </c>
      <c r="H109" s="370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1">
        <v>44900</v>
      </c>
      <c r="G110" s="172" t="s">
        <v>26</v>
      </c>
      <c r="H110" s="271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71" t="s">
        <v>8</v>
      </c>
      <c r="C116" s="372"/>
      <c r="D116" s="372"/>
      <c r="E116" s="372"/>
      <c r="F116" s="372"/>
      <c r="G116" s="372"/>
      <c r="H116" s="372"/>
      <c r="I116" s="372"/>
      <c r="J116" s="372"/>
      <c r="K116" s="373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23</v>
      </c>
      <c r="F118" s="207" t="str">
        <f>G20</f>
        <v>LANDET KVANTUM T.O.M UKE 23</v>
      </c>
      <c r="G118" s="207" t="str">
        <f>I20</f>
        <v>RESTKVOTER</v>
      </c>
      <c r="H118" s="208" t="str">
        <f>J20</f>
        <v>LANDET KVANTUM T.O.M. UKE 23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3" t="s">
        <v>16</v>
      </c>
      <c r="D119" s="252">
        <f>D120+D121+D122</f>
        <v>44900</v>
      </c>
      <c r="E119" s="250">
        <f>E120+E121+E122</f>
        <v>663.83759999999995</v>
      </c>
      <c r="F119" s="250">
        <f>F120+F121+F122</f>
        <v>17343.5468</v>
      </c>
      <c r="G119" s="250">
        <f>G120+G121+G122</f>
        <v>27556.453199999996</v>
      </c>
      <c r="H119" s="257">
        <f>H120+H121+H122</f>
        <v>28293.1495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4" t="s">
        <v>12</v>
      </c>
      <c r="D120" s="273">
        <v>35920</v>
      </c>
      <c r="E120" s="254">
        <v>663.83759999999995</v>
      </c>
      <c r="F120" s="254">
        <v>13432.5921</v>
      </c>
      <c r="G120" s="254">
        <f>D120-F120</f>
        <v>22487.407899999998</v>
      </c>
      <c r="H120" s="258">
        <v>24672.349200000001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4" t="s">
        <v>11</v>
      </c>
      <c r="D121" s="273">
        <v>8480</v>
      </c>
      <c r="E121" s="254"/>
      <c r="F121" s="254">
        <v>3910.9546999999998</v>
      </c>
      <c r="G121" s="254">
        <f>D121-F121</f>
        <v>4569.0452999999998</v>
      </c>
      <c r="H121" s="258">
        <v>3620.8002999999999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5" t="s">
        <v>43</v>
      </c>
      <c r="D122" s="274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6" t="s">
        <v>42</v>
      </c>
      <c r="D123" s="332">
        <v>30337</v>
      </c>
      <c r="E123" s="337">
        <v>1566.36</v>
      </c>
      <c r="F123" s="337">
        <v>17644.53</v>
      </c>
      <c r="G123" s="337">
        <f>D123-F123</f>
        <v>12692.470000000001</v>
      </c>
      <c r="H123" s="341">
        <v>21617.223999999998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7" t="s">
        <v>17</v>
      </c>
      <c r="D124" s="242">
        <f>D125+D130+D133</f>
        <v>46113</v>
      </c>
      <c r="E124" s="247">
        <f>E125+E130+E133</f>
        <v>211.4487</v>
      </c>
      <c r="F124" s="247">
        <f>F133+F130+F125</f>
        <v>33478.662900000003</v>
      </c>
      <c r="G124" s="247">
        <f>D124-F124</f>
        <v>12634.337099999997</v>
      </c>
      <c r="H124" s="249">
        <f>H125+H130+H133</f>
        <v>27652.499400000001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8" t="s">
        <v>66</v>
      </c>
      <c r="D125" s="333">
        <f>D126+D127+D128+D129</f>
        <v>34585</v>
      </c>
      <c r="E125" s="338">
        <f>E126+E127+E128+E129</f>
        <v>114.8391</v>
      </c>
      <c r="F125" s="338">
        <f>F126+F127+F129+F128</f>
        <v>26512.786100000001</v>
      </c>
      <c r="G125" s="338">
        <f>G126+G127+G128+G129</f>
        <v>8072.2138999999988</v>
      </c>
      <c r="H125" s="342">
        <f>H126+H127+H128+H129</f>
        <v>19825.178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9" t="s">
        <v>22</v>
      </c>
      <c r="D126" s="268">
        <v>9788</v>
      </c>
      <c r="E126" s="246">
        <v>42.33</v>
      </c>
      <c r="F126" s="246">
        <v>3679.4078</v>
      </c>
      <c r="G126" s="246">
        <f t="shared" ref="G126:G129" si="4">D126-F126</f>
        <v>6108.5922</v>
      </c>
      <c r="H126" s="248">
        <v>2626.6786999999999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9" t="s">
        <v>23</v>
      </c>
      <c r="D127" s="268">
        <v>8992</v>
      </c>
      <c r="E127" s="246">
        <v>19.625399999999999</v>
      </c>
      <c r="F127" s="246">
        <v>7146.5140000000001</v>
      </c>
      <c r="G127" s="246">
        <f t="shared" si="4"/>
        <v>1845.4859999999999</v>
      </c>
      <c r="H127" s="248">
        <v>5804.7178999999996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9" t="s">
        <v>24</v>
      </c>
      <c r="D128" s="268">
        <v>8957</v>
      </c>
      <c r="E128" s="246">
        <v>17.352599999999999</v>
      </c>
      <c r="F128" s="246">
        <v>8999.4356000000007</v>
      </c>
      <c r="G128" s="246">
        <f t="shared" si="4"/>
        <v>-42.435600000000704</v>
      </c>
      <c r="H128" s="248">
        <v>5894.3001000000004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9" t="s">
        <v>25</v>
      </c>
      <c r="D129" s="268">
        <v>6848</v>
      </c>
      <c r="E129" s="246">
        <v>35.531100000000002</v>
      </c>
      <c r="F129" s="246">
        <v>6687.4287000000004</v>
      </c>
      <c r="G129" s="246">
        <f t="shared" si="4"/>
        <v>160.57129999999961</v>
      </c>
      <c r="H129" s="248">
        <v>5499.4813000000004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300" t="s">
        <v>18</v>
      </c>
      <c r="D130" s="253">
        <f>D131+D132</f>
        <v>5072</v>
      </c>
      <c r="E130" s="251">
        <f>E131</f>
        <v>0</v>
      </c>
      <c r="F130" s="251">
        <f>F131+F132</f>
        <v>3752.7175000000002</v>
      </c>
      <c r="G130" s="251">
        <f>D130-F130</f>
        <v>1319.2824999999998</v>
      </c>
      <c r="H130" s="260">
        <f>H131+H132</f>
        <v>4564.8860999999997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9" t="s">
        <v>44</v>
      </c>
      <c r="D131" s="334">
        <v>4572</v>
      </c>
      <c r="E131" s="339"/>
      <c r="F131" s="339">
        <v>3752.7175000000002</v>
      </c>
      <c r="G131" s="339"/>
      <c r="H131" s="343">
        <v>4564.8860999999997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9" t="s">
        <v>45</v>
      </c>
      <c r="D132" s="334">
        <v>500</v>
      </c>
      <c r="E132" s="339"/>
      <c r="F132" s="339"/>
      <c r="G132" s="339"/>
      <c r="H132" s="343"/>
      <c r="I132" s="41"/>
      <c r="J132" s="41"/>
      <c r="K132" s="134"/>
      <c r="L132" s="163"/>
      <c r="M132" s="163"/>
    </row>
    <row r="133" spans="2:13" ht="15.75" thickBot="1" x14ac:dyDescent="0.3">
      <c r="B133" s="9"/>
      <c r="C133" s="301" t="s">
        <v>65</v>
      </c>
      <c r="D133" s="290">
        <v>6456</v>
      </c>
      <c r="E133" s="291">
        <v>96.6096</v>
      </c>
      <c r="F133" s="291">
        <v>3213.1592999999998</v>
      </c>
      <c r="G133" s="291">
        <f>D133-F133</f>
        <v>3242.8407000000002</v>
      </c>
      <c r="H133" s="302">
        <v>3262.4353000000001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3" t="s">
        <v>13</v>
      </c>
      <c r="D134" s="335">
        <v>250</v>
      </c>
      <c r="E134" s="340"/>
      <c r="F134" s="340">
        <v>5.2427999999999999</v>
      </c>
      <c r="G134" s="340">
        <f>D134-F134</f>
        <v>244.75720000000001</v>
      </c>
      <c r="H134" s="344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7" t="s">
        <v>74</v>
      </c>
      <c r="D135" s="242">
        <v>2000</v>
      </c>
      <c r="E135" s="247">
        <v>2.8311000000000002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7" t="s">
        <v>46</v>
      </c>
      <c r="D136" s="242">
        <v>350</v>
      </c>
      <c r="E136" s="247"/>
      <c r="F136" s="247">
        <v>111.59399999999999</v>
      </c>
      <c r="G136" s="247">
        <f>D136-F136</f>
        <v>238.40600000000001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2"/>
      <c r="F137" s="262">
        <v>16.889799999989918</v>
      </c>
      <c r="G137" s="262">
        <f>D137-F137</f>
        <v>-16.889799999989918</v>
      </c>
      <c r="H137" s="336">
        <v>80.491800000003423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2444.4773999999998</v>
      </c>
      <c r="F138" s="214">
        <f>F119+F123+F124+F134+F135+F136+F137</f>
        <v>70600.4663</v>
      </c>
      <c r="G138" s="214">
        <f>G119+G123+G124+G134+G135+G136+G137</f>
        <v>53349.533700000007</v>
      </c>
      <c r="H138" s="222">
        <f>H119+H123+H124+H134+H135+H136+H137</f>
        <v>79647.600000000006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109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61" t="s">
        <v>2</v>
      </c>
      <c r="D147" s="362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4" t="s">
        <v>60</v>
      </c>
      <c r="D148" s="305">
        <v>17600</v>
      </c>
      <c r="E148" s="306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7" t="s">
        <v>92</v>
      </c>
      <c r="D149" s="308">
        <v>8400</v>
      </c>
      <c r="E149" s="306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9" t="s">
        <v>93</v>
      </c>
      <c r="D150" s="308">
        <v>4000</v>
      </c>
      <c r="E150" s="306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10" t="s">
        <v>35</v>
      </c>
      <c r="D151" s="311">
        <f>SUM(D148:D150)</f>
        <v>30000</v>
      </c>
      <c r="E151" s="306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2" t="s">
        <v>79</v>
      </c>
      <c r="D152" s="313"/>
      <c r="E152" s="313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2" t="s">
        <v>91</v>
      </c>
      <c r="D153" s="313"/>
      <c r="E153" s="313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23</v>
      </c>
      <c r="F156" s="72" t="str">
        <f>G20</f>
        <v>LANDET KVANTUM T.O.M UKE 23</v>
      </c>
      <c r="G156" s="72" t="str">
        <f>I20</f>
        <v>RESTKVOTER</v>
      </c>
      <c r="H156" s="95" t="str">
        <f>J20</f>
        <v>LANDET KVANTUM T.O.M. UKE 23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545.30160000000001</v>
      </c>
      <c r="F157" s="196">
        <v>5266.9098000000004</v>
      </c>
      <c r="G157" s="196">
        <f>D157-F157</f>
        <v>12220.090199999999</v>
      </c>
      <c r="H157" s="196">
        <v>8009.1499000000003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6</v>
      </c>
      <c r="G158" s="196">
        <f>D158-F158</f>
        <v>94</v>
      </c>
      <c r="H158" s="196">
        <v>5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197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545.30160000000001</v>
      </c>
      <c r="F160" s="198">
        <f>SUM(F157:F159)</f>
        <v>5272.9098000000004</v>
      </c>
      <c r="G160" s="198">
        <f>D160-F160</f>
        <v>12327.090199999999</v>
      </c>
      <c r="H160" s="221">
        <f>SUM(H157:H159)</f>
        <v>8014.1499000000003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66" t="s">
        <v>1</v>
      </c>
      <c r="C163" s="367"/>
      <c r="D163" s="367"/>
      <c r="E163" s="367"/>
      <c r="F163" s="367"/>
      <c r="G163" s="367"/>
      <c r="H163" s="367"/>
      <c r="I163" s="367"/>
      <c r="J163" s="367"/>
      <c r="K163" s="368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61" t="s">
        <v>2</v>
      </c>
      <c r="D165" s="362"/>
      <c r="E165" s="361" t="s">
        <v>58</v>
      </c>
      <c r="F165" s="362"/>
      <c r="G165" s="361" t="s">
        <v>59</v>
      </c>
      <c r="H165" s="362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4" t="s">
        <v>60</v>
      </c>
      <c r="D166" s="314">
        <v>33532</v>
      </c>
      <c r="E166" s="315" t="s">
        <v>5</v>
      </c>
      <c r="F166" s="316">
        <v>20022</v>
      </c>
      <c r="G166" s="307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7" t="s">
        <v>48</v>
      </c>
      <c r="D167" s="317">
        <v>32164</v>
      </c>
      <c r="E167" s="318" t="s">
        <v>49</v>
      </c>
      <c r="F167" s="319">
        <v>8000</v>
      </c>
      <c r="G167" s="307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7"/>
      <c r="D168" s="317"/>
      <c r="E168" s="318" t="s">
        <v>42</v>
      </c>
      <c r="F168" s="319">
        <v>5500</v>
      </c>
      <c r="G168" s="307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7"/>
      <c r="D169" s="317"/>
      <c r="E169" s="318"/>
      <c r="F169" s="319"/>
      <c r="G169" s="307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20">
        <f>SUM(D166:D169)</f>
        <v>65696</v>
      </c>
      <c r="E170" s="321" t="s">
        <v>62</v>
      </c>
      <c r="F170" s="320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3" t="s">
        <v>96</v>
      </c>
      <c r="D171" s="318"/>
      <c r="E171" s="318"/>
      <c r="F171" s="318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2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63" t="s">
        <v>8</v>
      </c>
      <c r="C174" s="364"/>
      <c r="D174" s="364"/>
      <c r="E174" s="364"/>
      <c r="F174" s="364"/>
      <c r="G174" s="364"/>
      <c r="H174" s="364"/>
      <c r="I174" s="364"/>
      <c r="J174" s="364"/>
      <c r="K174" s="365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7" t="s">
        <v>20</v>
      </c>
      <c r="E176" s="238" t="str">
        <f>F20</f>
        <v>LANDET KVANTUM UKE 23</v>
      </c>
      <c r="F176" s="72" t="str">
        <f>G20</f>
        <v>LANDET KVANTUM T.O.M UKE 23</v>
      </c>
      <c r="G176" s="72" t="str">
        <f>I20</f>
        <v>RESTKVOTER</v>
      </c>
      <c r="H176" s="95" t="str">
        <f>J20</f>
        <v>LANDET KVANTUM T.O.M. UKE 23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53">
        <f>E178+E179+E180+E181</f>
        <v>848.95519999999999</v>
      </c>
      <c r="F177" s="353">
        <f>F178+F179+F180+F181</f>
        <v>16887.286499999998</v>
      </c>
      <c r="G177" s="353">
        <f>G178+G179+G180+G181</f>
        <v>3134.7135000000007</v>
      </c>
      <c r="H177" s="358">
        <f>H178+H179+H180+H181</f>
        <v>16662.6289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1" t="s">
        <v>12</v>
      </c>
      <c r="D178" s="323">
        <v>10966</v>
      </c>
      <c r="E178" s="351">
        <v>603.29639999999995</v>
      </c>
      <c r="F178" s="351">
        <v>12403.923199999999</v>
      </c>
      <c r="G178" s="351">
        <f t="shared" ref="G178:G183" si="5">D178-F178</f>
        <v>-1437.9231999999993</v>
      </c>
      <c r="H178" s="356">
        <v>12958.8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3">
        <v>2854</v>
      </c>
      <c r="E179" s="351"/>
      <c r="F179" s="351">
        <v>1195.5998999999999</v>
      </c>
      <c r="G179" s="351">
        <f t="shared" si="5"/>
        <v>1658.4001000000001</v>
      </c>
      <c r="H179" s="356">
        <v>1432.1021000000001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3">
        <v>1426</v>
      </c>
      <c r="E180" s="351">
        <v>50.647599999999997</v>
      </c>
      <c r="F180" s="351">
        <v>2024.0028</v>
      </c>
      <c r="G180" s="351">
        <f t="shared" si="5"/>
        <v>-598.00279999999998</v>
      </c>
      <c r="H180" s="356">
        <v>1733.2652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3">
        <v>4776</v>
      </c>
      <c r="E181" s="351">
        <v>195.0112</v>
      </c>
      <c r="F181" s="351">
        <v>1263.7606000000001</v>
      </c>
      <c r="G181" s="351">
        <f t="shared" si="5"/>
        <v>3512.2393999999999</v>
      </c>
      <c r="H181" s="356">
        <v>538.46159999999998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52">
        <v>35.529000000000003</v>
      </c>
      <c r="F182" s="352">
        <v>1835.7275</v>
      </c>
      <c r="G182" s="352">
        <f t="shared" si="5"/>
        <v>3664.2725</v>
      </c>
      <c r="H182" s="357">
        <v>3378.2561999999998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53">
        <v>34.621099999999998</v>
      </c>
      <c r="F183" s="353">
        <v>1591.799</v>
      </c>
      <c r="G183" s="353">
        <f t="shared" si="5"/>
        <v>6408.201</v>
      </c>
      <c r="H183" s="358">
        <v>2725.3449000000001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3"/>
      <c r="E184" s="351">
        <v>0.374</v>
      </c>
      <c r="F184" s="351">
        <v>840.64480000000003</v>
      </c>
      <c r="G184" s="351"/>
      <c r="H184" s="356">
        <v>1453.6024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54">
        <f>E183-E184</f>
        <v>34.247099999999996</v>
      </c>
      <c r="F185" s="354">
        <f>F183-F184</f>
        <v>751.15419999999995</v>
      </c>
      <c r="G185" s="354"/>
      <c r="H185" s="359">
        <f>H183-H184</f>
        <v>1271.7425000000001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4">
        <v>10</v>
      </c>
      <c r="E186" s="355"/>
      <c r="F186" s="355"/>
      <c r="G186" s="355">
        <f>D186-F186</f>
        <v>10</v>
      </c>
      <c r="H186" s="360">
        <v>2.7336999999999998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52"/>
      <c r="F187" s="352">
        <v>29</v>
      </c>
      <c r="G187" s="352">
        <f>D187-F187</f>
        <v>-29</v>
      </c>
      <c r="H187" s="357">
        <v>20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4">
        <f>E177+E182+E183+E186+E187</f>
        <v>919.10529999999994</v>
      </c>
      <c r="F188" s="214">
        <f>F177+F182+F183+F186+F187</f>
        <v>20343.812999999998</v>
      </c>
      <c r="G188" s="214">
        <f>G177+G182+G183+G186+G187</f>
        <v>13188.187000000002</v>
      </c>
      <c r="H188" s="211">
        <f>H177+H182+H183+H186+H187</f>
        <v>22788.9637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66" t="s">
        <v>1</v>
      </c>
      <c r="C193" s="367"/>
      <c r="D193" s="367"/>
      <c r="E193" s="367"/>
      <c r="F193" s="367"/>
      <c r="G193" s="367"/>
      <c r="H193" s="367"/>
      <c r="I193" s="367"/>
      <c r="J193" s="367"/>
      <c r="K193" s="368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61" t="s">
        <v>2</v>
      </c>
      <c r="D195" s="362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4" t="s">
        <v>76</v>
      </c>
      <c r="D196" s="305">
        <v>6025</v>
      </c>
      <c r="E196" s="325"/>
      <c r="F196" s="267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7" t="s">
        <v>77</v>
      </c>
      <c r="D197" s="308">
        <v>31282</v>
      </c>
      <c r="E197" s="325"/>
      <c r="F197" s="267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9" t="s">
        <v>32</v>
      </c>
      <c r="D198" s="308">
        <v>382</v>
      </c>
      <c r="E198" s="325"/>
      <c r="F198" s="267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10" t="s">
        <v>35</v>
      </c>
      <c r="D199" s="311">
        <f>SUM(D196:D198)</f>
        <v>37689</v>
      </c>
      <c r="E199" s="325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6" t="s">
        <v>85</v>
      </c>
      <c r="D200" s="318"/>
      <c r="E200" s="318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2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2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63" t="s">
        <v>8</v>
      </c>
      <c r="C203" s="364"/>
      <c r="D203" s="364"/>
      <c r="E203" s="364"/>
      <c r="F203" s="364"/>
      <c r="G203" s="364"/>
      <c r="H203" s="364"/>
      <c r="I203" s="364"/>
      <c r="J203" s="364"/>
      <c r="K203" s="365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23</v>
      </c>
      <c r="F205" s="72" t="str">
        <f>G20</f>
        <v>LANDET KVANTUM T.O.M UKE 23</v>
      </c>
      <c r="G205" s="72" t="str">
        <f>I20</f>
        <v>RESTKVOTER</v>
      </c>
      <c r="H205" s="95" t="str">
        <f>J20</f>
        <v>LANDET KVANTUM T.O.M. UKE 23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29.369199999999999</v>
      </c>
      <c r="F206" s="196">
        <v>766.33299999999997</v>
      </c>
      <c r="G206" s="196"/>
      <c r="H206" s="234">
        <v>502.94690000000003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221.59800000000001</v>
      </c>
      <c r="F207" s="196">
        <v>1366.7651000000001</v>
      </c>
      <c r="G207" s="196"/>
      <c r="H207" s="234">
        <v>1194.5488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8</v>
      </c>
      <c r="F209" s="197">
        <v>27</v>
      </c>
      <c r="G209" s="197"/>
      <c r="H209" s="235">
        <v>22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258.96720000000005</v>
      </c>
      <c r="F210" s="198">
        <f>SUM(F206:F209)</f>
        <v>2160.0981000000002</v>
      </c>
      <c r="G210" s="198">
        <f>D210-F210</f>
        <v>3864.9018999999998</v>
      </c>
      <c r="H210" s="221">
        <f>H206+H207+H208+H209</f>
        <v>1725.3471999999999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23
&amp;"-,Normal"&amp;11(iht. motatte landings- og sluttsedler fra fiskesalgslagene; alle tallstørrelser i hele tonn)&amp;R14.06.2016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UKE_23_2016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2016-05-24T12:53:39Z</cp:lastPrinted>
  <dcterms:created xsi:type="dcterms:W3CDTF">2011-07-06T12:13:20Z</dcterms:created>
  <dcterms:modified xsi:type="dcterms:W3CDTF">2016-06-14T07:42:44Z</dcterms:modified>
</cp:coreProperties>
</file>