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235" tabRatio="413"/>
  </bookViews>
  <sheets>
    <sheet name="UKE_27_2017" sheetId="1" r:id="rId1"/>
  </sheets>
  <definedNames>
    <definedName name="Z_14D440E4_F18A_4F78_9989_38C1B133222D_.wvu.Cols" localSheetId="0" hidden="1">UKE_27_2017!#REF!</definedName>
    <definedName name="Z_14D440E4_F18A_4F78_9989_38C1B133222D_.wvu.PrintArea" localSheetId="0" hidden="1">UKE_27_2017!$B$1:$M$214</definedName>
    <definedName name="Z_14D440E4_F18A_4F78_9989_38C1B133222D_.wvu.Rows" localSheetId="0" hidden="1">UKE_27_2017!$326:$1048576,UKE_27_2017!$215:$325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178" i="1" l="1"/>
  <c r="I132" i="1" l="1"/>
  <c r="J32" i="1"/>
  <c r="G178" i="1" l="1"/>
  <c r="I178" i="1"/>
  <c r="I119" i="1"/>
  <c r="H60" i="1"/>
  <c r="H66" i="1" s="1"/>
  <c r="I34" i="1"/>
  <c r="H30" i="1"/>
  <c r="I30" i="1" s="1"/>
  <c r="I26" i="1"/>
  <c r="F32" i="1"/>
  <c r="G32" i="1" l="1"/>
  <c r="I33" i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I125" i="1"/>
  <c r="I124" i="1" s="1"/>
  <c r="I138" i="1" s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J21" i="1"/>
  <c r="G21" i="1"/>
  <c r="F21" i="1"/>
  <c r="D21" i="1"/>
  <c r="H14" i="1"/>
  <c r="F14" i="1"/>
  <c r="D14" i="1"/>
  <c r="I99" i="1" l="1"/>
  <c r="F40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<sst xmlns="http://schemas.openxmlformats.org/spreadsheetml/2006/main" count="225" uniqueCount="112">
  <si>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</si>
  <si>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</si>
  <si>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</si>
  <si>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</si>
  <si>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</si>
  <si>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</si>
  <si>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</si>
  <si>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</si>
  <si>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</si>
  <si>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</si>
  <si>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</si>
  <si>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</si>
  <si>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</si>
  <si>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</si>
  <si>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</si>
  <si>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</si>
  <si>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</si>
  <si>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</si>
  <si>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</si>
  <si>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</si>
  <si>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</si>
  <si>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</si>
  <si>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</si>
  <si>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</si>
  <si>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</si>
  <si>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</si>
  <si>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</si>
  <si>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</si>
  <si>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</si>
  <si>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</si>
  <si>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</si>
  <si>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</si>
  <si>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</si>
  <si>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</si>
  <si>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</si>
  <si>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</si>
  <si>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</si>
  <si>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</si>
  <si>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</si>
  <si>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</si>
  <si>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</si>
  <si>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</si>
  <si>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</si>
  <si>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</si>
  <si>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</si>
  <si>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</si>
  <si>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</si>
  <si>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</si>
  <si>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</si>
  <si>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</si>
  <si>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</si>
  <si>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</si>
  <si>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</si>
  <si>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</si>
  <si>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</si>
  <si>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</si>
  <si>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</si>
  <si>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</si>
  <si>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</si>
  <si>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</si>
  <si>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</si>
  <si>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</si>
  <si>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</si>
  <si>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</si>
  <si>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</si>
  <si>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</si>
  <si>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</si>
  <si>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</si>
  <si>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</si>
  <si>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</si>
  <si>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</si>
  <si>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</si>
  <si>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</si>
  <si>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</si>
  <si>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</si>
  <si>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</si>
  <si>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</si>
  <si>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</si>
  <si>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</si>
  <si>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</si>
  <si>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</si>
  <si>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</si>
  <si>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</si>
  <si>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</si>
  <si>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</si>
  <si>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</si>
  <si>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</si>
  <si>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</si>
  <si>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</si>
  <si>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</si>
  <si>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</si>
  <si>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</si>
  <si>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</si>
  <si>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</si>
  <si>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</si>
  <si>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</si>
  <si>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</si>
  <si>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</si>
  <si>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</si>
  <si>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</si>
  <si>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</si>
  <si>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</si>
  <si>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</si>
  <si>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</si>
  <si>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</si>
  <si>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</si>
  <si>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27</t>
  </si>
  <si>
    <t>LANDET KVANTUM T.O.M UKE 27</t>
  </si>
  <si>
    <t>LANDET KVANTUM T.O.M. UKE 27 2016</t>
  </si>
  <si>
    <r>
      <t xml:space="preserve">3 </t>
    </r>
    <r>
      <rPr>
        <sz val="9"/>
        <color theme="1"/>
        <rFont val="Calibri"/>
        <family val="2"/>
      </rPr>
      <t>Registrert rekreasjonsfiske utgjør 946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</si>
  <si>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</si>
  <si>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230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</si>
</sst>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3" fontId="23" fillId="0" borderId="81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91" xfId="0" applyNumberFormat="1" applyFont="1" applyFill="1" applyBorder="1" applyAlignment="1">
      <alignment vertical="center" wrapText="1"/>
    </xf>
    <xf numFmtId="3" fontId="11" fillId="0" borderId="92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89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I209" sqref="I20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9">
        <v>129790</v>
      </c>
      <c r="G10" s="167" t="s">
        <v>26</v>
      </c>
      <c r="H10" s="249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3"/>
      <c r="F13" s="244"/>
      <c r="G13" s="169" t="s">
        <v>15</v>
      </c>
      <c r="H13" s="250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1" t="s">
        <v>89</v>
      </c>
      <c r="D15" s="321"/>
      <c r="E15" s="321"/>
      <c r="F15" s="321"/>
      <c r="G15" s="321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2" t="s">
        <v>91</v>
      </c>
      <c r="D17" s="242"/>
      <c r="E17" s="242"/>
      <c r="F17" s="242"/>
      <c r="G17" s="242"/>
      <c r="H17" s="242"/>
      <c r="I17" s="242"/>
      <c r="J17" s="202"/>
      <c r="K17" s="128"/>
      <c r="L17" s="119"/>
      <c r="M17" s="119"/>
    </row>
    <row r="18" spans="1:13" ht="21.75" customHeight="1" x14ac:dyDescent="0.25">
      <c r="B18" s="419" t="s">
        <v>8</v>
      </c>
      <c r="C18" s="420"/>
      <c r="D18" s="420"/>
      <c r="E18" s="420"/>
      <c r="F18" s="420"/>
      <c r="G18" s="420"/>
      <c r="H18" s="420"/>
      <c r="I18" s="420"/>
      <c r="J18" s="420"/>
      <c r="K18" s="421"/>
      <c r="L18" s="208"/>
      <c r="M18" s="208"/>
    </row>
    <row r="19" spans="1:13" ht="12" customHeight="1" thickBot="1" x14ac:dyDescent="0.3">
      <c r="B19" s="120"/>
      <c r="C19" s="245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7" t="s">
        <v>92</v>
      </c>
      <c r="E20" s="337" t="s">
        <v>83</v>
      </c>
      <c r="F20" s="338" t="s">
        <v>106</v>
      </c>
      <c r="G20" s="338" t="s">
        <v>107</v>
      </c>
      <c r="H20" s="338" t="s">
        <v>84</v>
      </c>
      <c r="I20" s="338" t="s">
        <v>72</v>
      </c>
      <c r="J20" s="339" t="s">
        <v>108</v>
      </c>
      <c r="K20" s="117"/>
      <c r="L20" s="4"/>
      <c r="M20" s="4"/>
    </row>
    <row r="21" spans="1:13" ht="14.1" customHeight="1" x14ac:dyDescent="0.25">
      <c r="B21" s="120"/>
      <c r="C21" s="266" t="s">
        <v>16</v>
      </c>
      <c r="D21" s="322">
        <f>D23+D22</f>
        <v>129790</v>
      </c>
      <c r="E21" s="340">
        <f>E22+E23</f>
        <v>130909</v>
      </c>
      <c r="F21" s="340">
        <f>F23+F22</f>
        <v>3681</v>
      </c>
      <c r="G21" s="340">
        <f>G22+G23</f>
        <v>58311</v>
      </c>
      <c r="H21" s="340"/>
      <c r="I21" s="340">
        <f>I23+I22</f>
        <v>72598</v>
      </c>
      <c r="J21" s="341">
        <f>J23+J22</f>
        <v>59076</v>
      </c>
      <c r="K21" s="129"/>
      <c r="L21" s="158"/>
      <c r="M21" s="158"/>
    </row>
    <row r="22" spans="1:13" ht="14.1" customHeight="1" x14ac:dyDescent="0.25">
      <c r="B22" s="120"/>
      <c r="C22" s="267" t="s">
        <v>12</v>
      </c>
      <c r="D22" s="323">
        <v>129040</v>
      </c>
      <c r="E22" s="342">
        <v>130159</v>
      </c>
      <c r="F22" s="342">
        <v>3681</v>
      </c>
      <c r="G22" s="342">
        <v>58001</v>
      </c>
      <c r="H22" s="342"/>
      <c r="I22" s="342">
        <f>E22-G22</f>
        <v>72158</v>
      </c>
      <c r="J22" s="343">
        <v>58396</v>
      </c>
      <c r="K22" s="129"/>
      <c r="L22" s="158"/>
      <c r="M22" s="158"/>
    </row>
    <row r="23" spans="1:13" ht="14.1" customHeight="1" thickBot="1" x14ac:dyDescent="0.3">
      <c r="B23" s="120"/>
      <c r="C23" s="268" t="s">
        <v>11</v>
      </c>
      <c r="D23" s="336">
        <v>750</v>
      </c>
      <c r="E23" s="344">
        <v>750</v>
      </c>
      <c r="F23" s="344"/>
      <c r="G23" s="344">
        <v>310</v>
      </c>
      <c r="H23" s="344"/>
      <c r="I23" s="342">
        <f>E23-G23</f>
        <v>440</v>
      </c>
      <c r="J23" s="343">
        <v>680</v>
      </c>
      <c r="K23" s="129"/>
      <c r="L23" s="158"/>
      <c r="M23" s="158"/>
    </row>
    <row r="24" spans="1:13" ht="14.1" customHeight="1" x14ac:dyDescent="0.25">
      <c r="B24" s="120"/>
      <c r="C24" s="266" t="s">
        <v>17</v>
      </c>
      <c r="D24" s="322">
        <f>D32+D31+D25</f>
        <v>267534</v>
      </c>
      <c r="E24" s="340">
        <f>E25+E31+E32</f>
        <v>268930</v>
      </c>
      <c r="F24" s="340">
        <f>F32+F31+F25</f>
        <v>1530</v>
      </c>
      <c r="G24" s="340">
        <f>G25+G31+G32</f>
        <v>232541</v>
      </c>
      <c r="H24" s="340"/>
      <c r="I24" s="340">
        <f>I25+I31+I32</f>
        <v>36389</v>
      </c>
      <c r="J24" s="341">
        <f>J25+J31+J32</f>
        <v>226105</v>
      </c>
      <c r="K24" s="129"/>
      <c r="L24" s="158"/>
      <c r="M24" s="158"/>
    </row>
    <row r="25" spans="1:13" ht="15" customHeight="1" x14ac:dyDescent="0.25">
      <c r="A25" s="21"/>
      <c r="B25" s="130"/>
      <c r="C25" s="273" t="s">
        <v>64</v>
      </c>
      <c r="D25" s="324">
        <f>D26+D27+D28+D29+D30</f>
        <v>208734</v>
      </c>
      <c r="E25" s="346">
        <f>E26+E27+E28+E29+E30</f>
        <v>212161</v>
      </c>
      <c r="F25" s="346">
        <f>F26+F27+F28+F29</f>
        <v>825</v>
      </c>
      <c r="G25" s="346">
        <f>G26+G27+G28+G29</f>
        <v>188714</v>
      </c>
      <c r="H25" s="346"/>
      <c r="I25" s="346">
        <f>I26+I27+I28+I29+I30</f>
        <v>23447</v>
      </c>
      <c r="J25" s="347">
        <f>J26+J27+J28+J29+J30</f>
        <v>179444</v>
      </c>
      <c r="K25" s="129"/>
      <c r="L25" s="158"/>
      <c r="M25" s="158"/>
    </row>
    <row r="26" spans="1:13" ht="14.1" customHeight="1" x14ac:dyDescent="0.25">
      <c r="A26" s="22"/>
      <c r="B26" s="131"/>
      <c r="C26" s="272" t="s">
        <v>22</v>
      </c>
      <c r="D26" s="325">
        <f>51847+1633</f>
        <v>53480</v>
      </c>
      <c r="E26" s="348">
        <v>53061</v>
      </c>
      <c r="F26" s="348">
        <v>91</v>
      </c>
      <c r="G26" s="348">
        <v>48064</v>
      </c>
      <c r="H26" s="348">
        <v>775</v>
      </c>
      <c r="I26" s="348">
        <f>E26-G26+H26</f>
        <v>5772</v>
      </c>
      <c r="J26" s="349">
        <v>47445</v>
      </c>
      <c r="K26" s="129"/>
      <c r="L26" s="158"/>
      <c r="M26" s="158"/>
    </row>
    <row r="27" spans="1:13" ht="14.1" customHeight="1" x14ac:dyDescent="0.25">
      <c r="A27" s="22"/>
      <c r="B27" s="131"/>
      <c r="C27" s="272" t="s">
        <v>68</v>
      </c>
      <c r="D27" s="325">
        <f>49804+2387</f>
        <v>52191</v>
      </c>
      <c r="E27" s="348">
        <v>52487</v>
      </c>
      <c r="F27" s="348">
        <v>77</v>
      </c>
      <c r="G27" s="348">
        <v>50638</v>
      </c>
      <c r="H27" s="348">
        <v>1050</v>
      </c>
      <c r="I27" s="348">
        <f>E27-G27+H27</f>
        <v>2899</v>
      </c>
      <c r="J27" s="349">
        <v>48895</v>
      </c>
      <c r="K27" s="129"/>
      <c r="L27" s="158"/>
      <c r="M27" s="158"/>
    </row>
    <row r="28" spans="1:13" ht="14.1" customHeight="1" x14ac:dyDescent="0.25">
      <c r="A28" s="22"/>
      <c r="B28" s="131"/>
      <c r="C28" s="272" t="s">
        <v>69</v>
      </c>
      <c r="D28" s="325">
        <v>51454</v>
      </c>
      <c r="E28" s="348">
        <v>55564</v>
      </c>
      <c r="F28" s="348">
        <v>419</v>
      </c>
      <c r="G28" s="348">
        <v>54716</v>
      </c>
      <c r="H28" s="348">
        <v>2498</v>
      </c>
      <c r="I28" s="348">
        <f>E28-G28+H28</f>
        <v>3346</v>
      </c>
      <c r="J28" s="349">
        <v>47850</v>
      </c>
      <c r="K28" s="129"/>
      <c r="L28" s="158"/>
      <c r="M28" s="158"/>
    </row>
    <row r="29" spans="1:13" ht="14.1" customHeight="1" x14ac:dyDescent="0.25">
      <c r="A29" s="22"/>
      <c r="B29" s="131"/>
      <c r="C29" s="272" t="s">
        <v>25</v>
      </c>
      <c r="D29" s="325">
        <v>34409</v>
      </c>
      <c r="E29" s="348">
        <v>33849</v>
      </c>
      <c r="F29" s="348">
        <v>238</v>
      </c>
      <c r="G29" s="348">
        <v>35296</v>
      </c>
      <c r="H29" s="348">
        <v>1615</v>
      </c>
      <c r="I29" s="348">
        <f>E29-G29+H29</f>
        <v>168</v>
      </c>
      <c r="J29" s="349">
        <v>35254</v>
      </c>
      <c r="K29" s="129"/>
      <c r="L29" s="158"/>
      <c r="M29" s="158"/>
    </row>
    <row r="30" spans="1:13" ht="14.1" customHeight="1" x14ac:dyDescent="0.25">
      <c r="A30" s="22"/>
      <c r="B30" s="131"/>
      <c r="C30" s="272" t="s">
        <v>65</v>
      </c>
      <c r="D30" s="325">
        <v>17200</v>
      </c>
      <c r="E30" s="348">
        <v>17200</v>
      </c>
      <c r="F30" s="348">
        <v>494</v>
      </c>
      <c r="G30" s="348"/>
      <c r="H30" s="348">
        <f>SUM(H26:H29)</f>
        <v>5938</v>
      </c>
      <c r="I30" s="348">
        <f>E30-H30</f>
        <v>11262</v>
      </c>
      <c r="J30" s="349"/>
      <c r="K30" s="129"/>
      <c r="L30" s="158"/>
      <c r="M30" s="158"/>
    </row>
    <row r="31" spans="1:13" ht="14.1" customHeight="1" x14ac:dyDescent="0.25">
      <c r="A31" s="23"/>
      <c r="B31" s="130"/>
      <c r="C31" s="273" t="s">
        <v>18</v>
      </c>
      <c r="D31" s="324">
        <v>33756</v>
      </c>
      <c r="E31" s="346">
        <v>34484</v>
      </c>
      <c r="F31" s="346">
        <v>646</v>
      </c>
      <c r="G31" s="346">
        <v>18213</v>
      </c>
      <c r="H31" s="348"/>
      <c r="I31" s="346">
        <f t="shared" ref="I31" si="0">E31-G31</f>
        <v>16271</v>
      </c>
      <c r="J31" s="347">
        <v>16881</v>
      </c>
      <c r="K31" s="129"/>
      <c r="L31" s="158"/>
      <c r="M31" s="158"/>
    </row>
    <row r="32" spans="1:13" ht="14.1" customHeight="1" x14ac:dyDescent="0.25">
      <c r="A32" s="23"/>
      <c r="B32" s="130"/>
      <c r="C32" s="273" t="s">
        <v>66</v>
      </c>
      <c r="D32" s="324">
        <f>D33+D34</f>
        <v>25044</v>
      </c>
      <c r="E32" s="346">
        <f>E34+E33</f>
        <v>22285</v>
      </c>
      <c r="F32" s="346">
        <f>F33</f>
        <v>59</v>
      </c>
      <c r="G32" s="346">
        <f>G33</f>
        <v>25614</v>
      </c>
      <c r="H32" s="348"/>
      <c r="I32" s="346">
        <f>I33+I34</f>
        <v>-3329</v>
      </c>
      <c r="J32" s="347">
        <f>J33</f>
        <v>29780</v>
      </c>
      <c r="K32" s="129"/>
      <c r="L32" s="158"/>
      <c r="M32" s="158"/>
    </row>
    <row r="33" spans="1:13" ht="14.1" customHeight="1" x14ac:dyDescent="0.25">
      <c r="A33" s="22"/>
      <c r="B33" s="131"/>
      <c r="C33" s="272" t="s">
        <v>10</v>
      </c>
      <c r="D33" s="325">
        <v>22944</v>
      </c>
      <c r="E33" s="348">
        <v>20185</v>
      </c>
      <c r="F33" s="348">
        <v>59</v>
      </c>
      <c r="G33" s="348">
        <f>28959-G37</f>
        <v>25614</v>
      </c>
      <c r="H33" s="348">
        <v>539</v>
      </c>
      <c r="I33" s="348">
        <f>E33-G33+H33</f>
        <v>-4890</v>
      </c>
      <c r="J33" s="349">
        <v>29780</v>
      </c>
      <c r="K33" s="129"/>
      <c r="L33" s="158"/>
      <c r="M33" s="158"/>
    </row>
    <row r="34" spans="1:13" ht="14.1" customHeight="1" thickBot="1" x14ac:dyDescent="0.3">
      <c r="A34" s="22"/>
      <c r="B34" s="131"/>
      <c r="C34" s="350" t="s">
        <v>67</v>
      </c>
      <c r="D34" s="326">
        <v>2100</v>
      </c>
      <c r="E34" s="351">
        <v>2100</v>
      </c>
      <c r="F34" s="351">
        <v>29</v>
      </c>
      <c r="G34" s="351"/>
      <c r="H34" s="351"/>
      <c r="I34" s="351">
        <f>E34-H33</f>
        <v>1561</v>
      </c>
      <c r="J34" s="352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85">
        <v>4000</v>
      </c>
      <c r="E35" s="353">
        <v>4000</v>
      </c>
      <c r="F35" s="353"/>
      <c r="G35" s="353">
        <v>2760</v>
      </c>
      <c r="H35" s="353"/>
      <c r="I35" s="386">
        <f>E35-G35</f>
        <v>1240</v>
      </c>
      <c r="J35" s="387">
        <v>3268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7">
        <v>687</v>
      </c>
      <c r="E36" s="328">
        <v>687</v>
      </c>
      <c r="F36" s="328"/>
      <c r="G36" s="328">
        <v>410</v>
      </c>
      <c r="H36" s="328"/>
      <c r="I36" s="386">
        <f>E36-G36</f>
        <v>277</v>
      </c>
      <c r="J36" s="387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7">
        <v>3000</v>
      </c>
      <c r="E37" s="328">
        <v>3000</v>
      </c>
      <c r="F37" s="328">
        <v>3</v>
      </c>
      <c r="G37" s="328">
        <v>3345</v>
      </c>
      <c r="H37" s="384"/>
      <c r="I37" s="386">
        <f>E37-G37</f>
        <v>-345</v>
      </c>
      <c r="J37" s="387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7">
        <v>7000</v>
      </c>
      <c r="E38" s="328">
        <v>7000</v>
      </c>
      <c r="F38" s="328">
        <v>13</v>
      </c>
      <c r="G38" s="328">
        <v>7000</v>
      </c>
      <c r="H38" s="328"/>
      <c r="I38" s="386">
        <f t="shared" ref="I38:I39" si="1">D38-G38</f>
        <v>0</v>
      </c>
      <c r="J38" s="387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7"/>
      <c r="E39" s="328"/>
      <c r="F39" s="328">
        <v>1</v>
      </c>
      <c r="G39" s="328">
        <v>35</v>
      </c>
      <c r="H39" s="328"/>
      <c r="I39" s="386">
        <f t="shared" si="1"/>
        <v>-35</v>
      </c>
      <c r="J39" s="387">
        <v>24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9">
        <f>D21+D24+D35+D36+D37+D38+D39</f>
        <v>412011</v>
      </c>
      <c r="E40" s="330">
        <f>E21+E24+E35+E36+E37+E38+E39</f>
        <v>414526</v>
      </c>
      <c r="F40" s="199">
        <f>F21+F24+F35+F36+F38+F39</f>
        <v>5225</v>
      </c>
      <c r="G40" s="199">
        <f>G21+G24+G35+G36+G37+G38+G39</f>
        <v>304402</v>
      </c>
      <c r="H40" s="199">
        <f>H26+H27+H28+H29+H33</f>
        <v>6477</v>
      </c>
      <c r="I40" s="199">
        <f>I21+I24+I35+I36+I37+I38+I39</f>
        <v>110124</v>
      </c>
      <c r="J40" s="211">
        <f>J21+J24+J35+J36+J37+J38+J39</f>
        <v>295850.83740000002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2"/>
      <c r="E44" s="382"/>
      <c r="F44" s="382"/>
      <c r="G44" s="383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3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3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3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3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4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27</v>
      </c>
      <c r="F56" s="196" t="str">
        <f>G20</f>
        <v>LANDET KVANTUM T.O.M UKE 27</v>
      </c>
      <c r="G56" s="196" t="str">
        <f>I20</f>
        <v>RESTKVOTER</v>
      </c>
      <c r="H56" s="197" t="str">
        <f>J20</f>
        <v>LANDET KVANTUM T.O.M. UKE 27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91" t="s">
        <v>35</v>
      </c>
      <c r="D57" s="429"/>
      <c r="E57" s="392">
        <v>18</v>
      </c>
      <c r="F57" s="392">
        <v>1184</v>
      </c>
      <c r="G57" s="434"/>
      <c r="H57" s="363">
        <v>758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0"/>
      <c r="E58" s="361">
        <v>101</v>
      </c>
      <c r="F58" s="361">
        <v>887</v>
      </c>
      <c r="G58" s="435"/>
      <c r="H58" s="388">
        <v>700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1"/>
      <c r="E59" s="306">
        <v>4</v>
      </c>
      <c r="F59" s="306">
        <v>41</v>
      </c>
      <c r="G59" s="436"/>
      <c r="H59" s="389">
        <v>99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0">
        <v>7100</v>
      </c>
      <c r="E60" s="393">
        <f>SUM(E61:E63)</f>
        <v>6</v>
      </c>
      <c r="F60" s="359">
        <f>F61+F62+F63</f>
        <v>4867</v>
      </c>
      <c r="G60" s="361">
        <f>D60-F60</f>
        <v>2233</v>
      </c>
      <c r="H60" s="362">
        <f>H61+H62+H63</f>
        <v>4524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7"/>
      <c r="E61" s="394">
        <v>1</v>
      </c>
      <c r="F61" s="396">
        <v>2020</v>
      </c>
      <c r="G61" s="372"/>
      <c r="H61" s="237">
        <v>1966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7"/>
      <c r="E62" s="394">
        <v>3</v>
      </c>
      <c r="F62" s="396">
        <v>1967</v>
      </c>
      <c r="G62" s="372"/>
      <c r="H62" s="237">
        <v>1769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8"/>
      <c r="E63" s="395">
        <v>2</v>
      </c>
      <c r="F63" s="397">
        <v>880</v>
      </c>
      <c r="G63" s="398"/>
      <c r="H63" s="390">
        <v>789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19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1"/>
      <c r="F65" s="241">
        <v>339</v>
      </c>
      <c r="G65" s="241"/>
      <c r="H65" s="304">
        <v>196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129</v>
      </c>
      <c r="F66" s="309">
        <f>F57+F58+F59+F60+F64+F65</f>
        <v>7318.7521999999999</v>
      </c>
      <c r="G66" s="203">
        <f>D66-F66</f>
        <v>4906.2478000000001</v>
      </c>
      <c r="H66" s="211">
        <f>H57+H58+H59+H60+H64+H65</f>
        <v>6296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2"/>
      <c r="D67" s="432"/>
      <c r="E67" s="432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7" t="s">
        <v>2</v>
      </c>
      <c r="D74" s="418"/>
      <c r="E74" s="417" t="s">
        <v>20</v>
      </c>
      <c r="F74" s="425"/>
      <c r="G74" s="417" t="s">
        <v>21</v>
      </c>
      <c r="H74" s="418"/>
      <c r="I74" s="158"/>
      <c r="J74" s="158"/>
      <c r="K74" s="116"/>
      <c r="L74" s="137"/>
      <c r="M74" s="137"/>
    </row>
    <row r="75" spans="2:13" ht="17.25" x14ac:dyDescent="0.25">
      <c r="B75" s="255"/>
      <c r="C75" s="167" t="s">
        <v>86</v>
      </c>
      <c r="D75" s="171">
        <v>113564</v>
      </c>
      <c r="E75" s="256" t="s">
        <v>5</v>
      </c>
      <c r="F75" s="249">
        <v>43724</v>
      </c>
      <c r="G75" s="257" t="s">
        <v>26</v>
      </c>
      <c r="H75" s="249">
        <v>12841</v>
      </c>
      <c r="I75" s="168"/>
      <c r="J75" s="168"/>
      <c r="K75" s="258"/>
      <c r="L75" s="299"/>
      <c r="M75" s="137"/>
    </row>
    <row r="76" spans="2:13" ht="15" x14ac:dyDescent="0.25">
      <c r="B76" s="255"/>
      <c r="C76" s="167" t="s">
        <v>3</v>
      </c>
      <c r="D76" s="171">
        <v>104564</v>
      </c>
      <c r="E76" s="259" t="s">
        <v>6</v>
      </c>
      <c r="F76" s="171">
        <v>71338</v>
      </c>
      <c r="G76" s="257" t="s">
        <v>62</v>
      </c>
      <c r="H76" s="171">
        <v>52790</v>
      </c>
      <c r="I76" s="168"/>
      <c r="J76" s="168"/>
      <c r="K76" s="258"/>
      <c r="L76" s="299"/>
      <c r="M76" s="137"/>
    </row>
    <row r="77" spans="2:13" ht="18" thickBot="1" x14ac:dyDescent="0.3">
      <c r="B77" s="255"/>
      <c r="C77" s="167" t="s">
        <v>87</v>
      </c>
      <c r="D77" s="171">
        <v>14872</v>
      </c>
      <c r="E77" s="169"/>
      <c r="F77" s="171"/>
      <c r="G77" s="257" t="s">
        <v>63</v>
      </c>
      <c r="H77" s="171">
        <v>5707</v>
      </c>
      <c r="I77" s="168"/>
      <c r="J77" s="168"/>
      <c r="K77" s="258"/>
      <c r="L77" s="299"/>
      <c r="M77" s="137"/>
    </row>
    <row r="78" spans="2:13" ht="14.1" customHeight="1" thickBot="1" x14ac:dyDescent="0.3">
      <c r="B78" s="255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0"/>
      <c r="L78" s="263"/>
      <c r="M78" s="119"/>
    </row>
    <row r="79" spans="2:13" ht="12" customHeight="1" x14ac:dyDescent="0.25">
      <c r="B79" s="255"/>
      <c r="C79" s="331" t="s">
        <v>96</v>
      </c>
      <c r="D79" s="204"/>
      <c r="E79" s="204"/>
      <c r="F79" s="204"/>
      <c r="G79" s="204"/>
      <c r="H79" s="204"/>
      <c r="I79" s="262"/>
      <c r="J79" s="263"/>
      <c r="K79" s="260"/>
      <c r="L79" s="263"/>
      <c r="M79" s="119"/>
    </row>
    <row r="80" spans="2:13" ht="14.25" customHeight="1" x14ac:dyDescent="0.25">
      <c r="B80" s="255"/>
      <c r="C80" s="433" t="s">
        <v>97</v>
      </c>
      <c r="D80" s="433"/>
      <c r="E80" s="433"/>
      <c r="F80" s="433"/>
      <c r="G80" s="433"/>
      <c r="H80" s="433"/>
      <c r="I80" s="262"/>
      <c r="J80" s="263"/>
      <c r="K80" s="260"/>
      <c r="L80" s="263"/>
      <c r="M80" s="119"/>
    </row>
    <row r="81" spans="1:13" ht="6" customHeight="1" thickBot="1" x14ac:dyDescent="0.3">
      <c r="B81" s="255"/>
      <c r="C81" s="433"/>
      <c r="D81" s="433"/>
      <c r="E81" s="433"/>
      <c r="F81" s="433"/>
      <c r="G81" s="433"/>
      <c r="H81" s="433"/>
      <c r="I81" s="263"/>
      <c r="J81" s="263"/>
      <c r="K81" s="260"/>
      <c r="L81" s="263"/>
      <c r="M81" s="119"/>
    </row>
    <row r="82" spans="1:13" ht="14.1" customHeight="1" x14ac:dyDescent="0.25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300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7" t="s">
        <v>92</v>
      </c>
      <c r="E84" s="332" t="s">
        <v>83</v>
      </c>
      <c r="F84" s="196" t="str">
        <f>F20</f>
        <v>LANDET KVANTUM UKE 27</v>
      </c>
      <c r="G84" s="196" t="str">
        <f>G20</f>
        <v>LANDET KVANTUM T.O.M UKE 27</v>
      </c>
      <c r="H84" s="196" t="str">
        <f>I20</f>
        <v>RESTKVOTER</v>
      </c>
      <c r="I84" s="197" t="str">
        <f>J20</f>
        <v>LANDET KVANTUM T.O.M. UKE 27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5" t="s">
        <v>16</v>
      </c>
      <c r="D85" s="322">
        <f>D87+D86</f>
        <v>43724</v>
      </c>
      <c r="E85" s="340">
        <f>E87+E86</f>
        <v>49343</v>
      </c>
      <c r="F85" s="340">
        <f>F87+F86</f>
        <v>302</v>
      </c>
      <c r="G85" s="340">
        <f>G86+G87</f>
        <v>36140</v>
      </c>
      <c r="H85" s="340">
        <f>H86+H87</f>
        <v>13203</v>
      </c>
      <c r="I85" s="341">
        <f>I86+I87</f>
        <v>33679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7" t="s">
        <v>12</v>
      </c>
      <c r="D86" s="323">
        <v>42974</v>
      </c>
      <c r="E86" s="342">
        <v>48593</v>
      </c>
      <c r="F86" s="342">
        <v>302</v>
      </c>
      <c r="G86" s="342">
        <v>35883</v>
      </c>
      <c r="H86" s="342">
        <f>E86-G86</f>
        <v>12710</v>
      </c>
      <c r="I86" s="343">
        <v>33399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6" t="s">
        <v>11</v>
      </c>
      <c r="D87" s="336">
        <v>750</v>
      </c>
      <c r="E87" s="344">
        <v>750</v>
      </c>
      <c r="F87" s="344"/>
      <c r="G87" s="344">
        <v>257</v>
      </c>
      <c r="H87" s="344">
        <f>E87-G87</f>
        <v>493</v>
      </c>
      <c r="I87" s="345">
        <v>280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6" t="s">
        <v>17</v>
      </c>
      <c r="D88" s="322">
        <f t="shared" ref="D88:I88" si="2">D89+D94+D95</f>
        <v>72532</v>
      </c>
      <c r="E88" s="340">
        <f t="shared" si="2"/>
        <v>78383</v>
      </c>
      <c r="F88" s="340">
        <f t="shared" si="2"/>
        <v>741</v>
      </c>
      <c r="G88" s="340">
        <f t="shared" si="2"/>
        <v>35053</v>
      </c>
      <c r="H88" s="340">
        <f>H89+H94+H95</f>
        <v>43330</v>
      </c>
      <c r="I88" s="341">
        <f t="shared" si="2"/>
        <v>38805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3" t="s">
        <v>64</v>
      </c>
      <c r="D89" s="324">
        <f t="shared" ref="D89:I89" si="3">D90+D91+D92+D93</f>
        <v>53984</v>
      </c>
      <c r="E89" s="346">
        <f t="shared" si="3"/>
        <v>58950</v>
      </c>
      <c r="F89" s="346">
        <f t="shared" si="3"/>
        <v>719</v>
      </c>
      <c r="G89" s="346">
        <f t="shared" si="3"/>
        <v>24367</v>
      </c>
      <c r="H89" s="346">
        <f>H90+H91+H92+H93</f>
        <v>34583</v>
      </c>
      <c r="I89" s="347">
        <f t="shared" si="3"/>
        <v>30232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2" t="s">
        <v>22</v>
      </c>
      <c r="D90" s="325">
        <f>14887+530</f>
        <v>15417</v>
      </c>
      <c r="E90" s="348">
        <v>17331</v>
      </c>
      <c r="F90" s="348">
        <v>97</v>
      </c>
      <c r="G90" s="348">
        <v>3728</v>
      </c>
      <c r="H90" s="348">
        <f t="shared" ref="H90:H96" si="4">E90-G90</f>
        <v>13603</v>
      </c>
      <c r="I90" s="349">
        <v>4499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2" t="s">
        <v>23</v>
      </c>
      <c r="D91" s="325">
        <f>13725+664</f>
        <v>14389</v>
      </c>
      <c r="E91" s="348">
        <v>16153</v>
      </c>
      <c r="F91" s="348">
        <v>250</v>
      </c>
      <c r="G91" s="348">
        <v>6361</v>
      </c>
      <c r="H91" s="348">
        <f t="shared" si="4"/>
        <v>9792</v>
      </c>
      <c r="I91" s="349">
        <v>8145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2" t="s">
        <v>24</v>
      </c>
      <c r="D92" s="325">
        <v>15573</v>
      </c>
      <c r="E92" s="348">
        <v>17575</v>
      </c>
      <c r="F92" s="348">
        <v>192</v>
      </c>
      <c r="G92" s="348">
        <v>8631</v>
      </c>
      <c r="H92" s="348">
        <f t="shared" si="4"/>
        <v>8944</v>
      </c>
      <c r="I92" s="349">
        <v>8577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2" t="s">
        <v>25</v>
      </c>
      <c r="D93" s="325">
        <v>8605</v>
      </c>
      <c r="E93" s="348">
        <v>7891</v>
      </c>
      <c r="F93" s="348">
        <v>180</v>
      </c>
      <c r="G93" s="348">
        <v>5647</v>
      </c>
      <c r="H93" s="348">
        <f t="shared" si="4"/>
        <v>2244</v>
      </c>
      <c r="I93" s="349">
        <v>9011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3" t="s">
        <v>32</v>
      </c>
      <c r="D94" s="324">
        <v>12841</v>
      </c>
      <c r="E94" s="346">
        <v>12992</v>
      </c>
      <c r="F94" s="346">
        <v>6</v>
      </c>
      <c r="G94" s="346">
        <v>9505</v>
      </c>
      <c r="H94" s="346">
        <f t="shared" si="4"/>
        <v>3487</v>
      </c>
      <c r="I94" s="347">
        <v>6959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4" t="s">
        <v>63</v>
      </c>
      <c r="D95" s="333">
        <v>5707</v>
      </c>
      <c r="E95" s="357">
        <v>6441</v>
      </c>
      <c r="F95" s="357">
        <v>16</v>
      </c>
      <c r="G95" s="357">
        <v>1181</v>
      </c>
      <c r="H95" s="357">
        <f t="shared" si="4"/>
        <v>5260</v>
      </c>
      <c r="I95" s="358">
        <v>1614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85">
        <v>309</v>
      </c>
      <c r="E96" s="353">
        <v>309</v>
      </c>
      <c r="F96" s="353"/>
      <c r="G96" s="353">
        <v>26</v>
      </c>
      <c r="H96" s="353">
        <f t="shared" si="4"/>
        <v>283</v>
      </c>
      <c r="I96" s="354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7">
        <v>300</v>
      </c>
      <c r="E97" s="328">
        <v>300</v>
      </c>
      <c r="F97" s="328"/>
      <c r="G97" s="328">
        <v>300</v>
      </c>
      <c r="H97" s="328">
        <f t="shared" ref="H97" si="5">D97-G97</f>
        <v>0</v>
      </c>
      <c r="I97" s="335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5" t="s">
        <v>14</v>
      </c>
      <c r="D98" s="327"/>
      <c r="E98" s="328"/>
      <c r="F98" s="328"/>
      <c r="G98" s="328">
        <v>73</v>
      </c>
      <c r="H98" s="328">
        <f>D98-G98</f>
        <v>-73</v>
      </c>
      <c r="I98" s="335">
        <v>159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9">
        <f t="shared" ref="D99:G99" si="6">D85+D88+D96+D97+D98</f>
        <v>116865</v>
      </c>
      <c r="E99" s="334">
        <f t="shared" si="6"/>
        <v>128335</v>
      </c>
      <c r="F99" s="226">
        <f t="shared" si="6"/>
        <v>1043</v>
      </c>
      <c r="G99" s="226">
        <f t="shared" si="6"/>
        <v>71592</v>
      </c>
      <c r="H99" s="226">
        <f>H85+H88+H96+H97+H98</f>
        <v>56743</v>
      </c>
      <c r="I99" s="200">
        <f>I85+I88+I96+I97+I98</f>
        <v>72968.142399999997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0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2" t="s">
        <v>1</v>
      </c>
      <c r="C107" s="423"/>
      <c r="D107" s="423"/>
      <c r="E107" s="423"/>
      <c r="F107" s="423"/>
      <c r="G107" s="423"/>
      <c r="H107" s="423"/>
      <c r="I107" s="423"/>
      <c r="J107" s="423"/>
      <c r="K107" s="424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7" t="s">
        <v>2</v>
      </c>
      <c r="D109" s="418"/>
      <c r="E109" s="417" t="s">
        <v>20</v>
      </c>
      <c r="F109" s="418"/>
      <c r="G109" s="417" t="s">
        <v>21</v>
      </c>
      <c r="H109" s="418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9">
        <v>48557</v>
      </c>
      <c r="G110" s="167" t="s">
        <v>26</v>
      </c>
      <c r="H110" s="249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7" t="s">
        <v>83</v>
      </c>
      <c r="F118" s="189" t="str">
        <f>F20</f>
        <v>LANDET KVANTUM UKE 27</v>
      </c>
      <c r="G118" s="196" t="str">
        <f>G20</f>
        <v>LANDET KVANTUM T.O.M UKE 27</v>
      </c>
      <c r="H118" s="196" t="str">
        <f>I20</f>
        <v>RESTKVOTER</v>
      </c>
      <c r="I118" s="197" t="str">
        <f>J20</f>
        <v>LANDET KVANTUM T.O.M. UKE 27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6" t="s">
        <v>16</v>
      </c>
      <c r="D119" s="239">
        <f>D120+D121+D122</f>
        <v>48557</v>
      </c>
      <c r="E119" s="392">
        <f>E120+E121+E122</f>
        <v>49595</v>
      </c>
      <c r="F119" s="359">
        <f>F120+F121+F122</f>
        <v>327</v>
      </c>
      <c r="G119" s="359">
        <f>G120+G121+G122</f>
        <v>22829</v>
      </c>
      <c r="H119" s="359">
        <f>D119-G119</f>
        <v>25728</v>
      </c>
      <c r="I119" s="363">
        <f>I120+I121+I122</f>
        <v>18346</v>
      </c>
      <c r="J119" s="158"/>
      <c r="K119" s="129"/>
      <c r="L119" s="158"/>
      <c r="M119" s="158"/>
    </row>
    <row r="120" spans="2:13" ht="14.1" customHeight="1" x14ac:dyDescent="0.25">
      <c r="B120" s="9"/>
      <c r="C120" s="267" t="s">
        <v>12</v>
      </c>
      <c r="D120" s="251">
        <v>38846</v>
      </c>
      <c r="E120" s="400">
        <v>39955</v>
      </c>
      <c r="F120" s="364">
        <v>327</v>
      </c>
      <c r="G120" s="399">
        <v>18998</v>
      </c>
      <c r="H120" s="364">
        <f t="shared" ref="H120:H126" si="7">E120-G120</f>
        <v>20957</v>
      </c>
      <c r="I120" s="365">
        <v>14340</v>
      </c>
      <c r="J120" s="158"/>
      <c r="K120" s="129"/>
      <c r="L120" s="158"/>
      <c r="M120" s="158"/>
    </row>
    <row r="121" spans="2:13" ht="14.1" customHeight="1" x14ac:dyDescent="0.25">
      <c r="B121" s="9"/>
      <c r="C121" s="267" t="s">
        <v>11</v>
      </c>
      <c r="D121" s="251">
        <v>9211</v>
      </c>
      <c r="E121" s="400">
        <v>9140</v>
      </c>
      <c r="F121" s="364"/>
      <c r="G121" s="399">
        <v>3831</v>
      </c>
      <c r="H121" s="364">
        <f t="shared" si="7"/>
        <v>5309</v>
      </c>
      <c r="I121" s="365">
        <v>4006</v>
      </c>
      <c r="J121" s="158"/>
      <c r="K121" s="129"/>
      <c r="L121" s="158"/>
      <c r="M121" s="158"/>
    </row>
    <row r="122" spans="2:13" ht="15.75" thickBot="1" x14ac:dyDescent="0.3">
      <c r="B122" s="9"/>
      <c r="C122" s="268" t="s">
        <v>42</v>
      </c>
      <c r="D122" s="252">
        <v>500</v>
      </c>
      <c r="E122" s="401">
        <v>500</v>
      </c>
      <c r="F122" s="366"/>
      <c r="G122" s="366"/>
      <c r="H122" s="366">
        <f t="shared" si="7"/>
        <v>500</v>
      </c>
      <c r="I122" s="367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9" t="s">
        <v>41</v>
      </c>
      <c r="D123" s="302">
        <v>32809</v>
      </c>
      <c r="E123" s="236">
        <v>31815</v>
      </c>
      <c r="F123" s="236">
        <v>1713</v>
      </c>
      <c r="G123" s="305">
        <v>21786</v>
      </c>
      <c r="H123" s="305">
        <f t="shared" si="7"/>
        <v>10029</v>
      </c>
      <c r="I123" s="307">
        <v>20301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0" t="s">
        <v>17</v>
      </c>
      <c r="D124" s="231">
        <f>D125+D130+D133</f>
        <v>50702</v>
      </c>
      <c r="E124" s="236">
        <f>E125+E130+E133</f>
        <v>51428</v>
      </c>
      <c r="F124" s="368">
        <f>F125+F130+F133</f>
        <v>272</v>
      </c>
      <c r="G124" s="368">
        <f>G133+G130+G125</f>
        <v>26682</v>
      </c>
      <c r="H124" s="368">
        <f t="shared" si="7"/>
        <v>24746</v>
      </c>
      <c r="I124" s="369">
        <f>I125+I130+I133</f>
        <v>34142</v>
      </c>
      <c r="J124" s="119"/>
      <c r="K124" s="129"/>
      <c r="L124" s="158"/>
      <c r="M124" s="158"/>
    </row>
    <row r="125" spans="2:13" ht="15.75" customHeight="1" x14ac:dyDescent="0.25">
      <c r="B125" s="2"/>
      <c r="C125" s="271" t="s">
        <v>64</v>
      </c>
      <c r="D125" s="406">
        <f>D126+D127+D128+D129</f>
        <v>38234</v>
      </c>
      <c r="E125" s="402">
        <f>E126+E127+E128+E129</f>
        <v>38250</v>
      </c>
      <c r="F125" s="370">
        <f>F126+F127+F128+F129</f>
        <v>204</v>
      </c>
      <c r="G125" s="370">
        <f>G126+G127+G129+G128</f>
        <v>20274</v>
      </c>
      <c r="H125" s="370">
        <f t="shared" si="7"/>
        <v>17976</v>
      </c>
      <c r="I125" s="371">
        <f>I126+I127+I128+I129</f>
        <v>26878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2" t="s">
        <v>22</v>
      </c>
      <c r="D126" s="247">
        <v>10943</v>
      </c>
      <c r="E126" s="235">
        <v>12070</v>
      </c>
      <c r="F126" s="372">
        <v>33</v>
      </c>
      <c r="G126" s="372">
        <v>3240</v>
      </c>
      <c r="H126" s="372">
        <f t="shared" si="7"/>
        <v>8830</v>
      </c>
      <c r="I126" s="373">
        <v>3821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2" t="s">
        <v>23</v>
      </c>
      <c r="D127" s="247">
        <v>10198</v>
      </c>
      <c r="E127" s="235">
        <v>10860</v>
      </c>
      <c r="F127" s="372">
        <v>32</v>
      </c>
      <c r="G127" s="372">
        <v>5052</v>
      </c>
      <c r="H127" s="372">
        <f>E127-G127</f>
        <v>5808</v>
      </c>
      <c r="I127" s="373">
        <v>7151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2" t="s">
        <v>24</v>
      </c>
      <c r="D128" s="247">
        <v>9687</v>
      </c>
      <c r="E128" s="235">
        <v>9306</v>
      </c>
      <c r="F128" s="372">
        <v>81</v>
      </c>
      <c r="G128" s="372">
        <v>5588</v>
      </c>
      <c r="H128" s="372">
        <f t="shared" ref="H128:H134" si="8">E128-G128</f>
        <v>3718</v>
      </c>
      <c r="I128" s="373">
        <v>8061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2" t="s">
        <v>25</v>
      </c>
      <c r="D129" s="247">
        <v>7406</v>
      </c>
      <c r="E129" s="235">
        <v>6014</v>
      </c>
      <c r="F129" s="372">
        <v>58</v>
      </c>
      <c r="G129" s="372">
        <v>6394</v>
      </c>
      <c r="H129" s="372">
        <f t="shared" si="8"/>
        <v>-380</v>
      </c>
      <c r="I129" s="373">
        <v>7845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3" t="s">
        <v>18</v>
      </c>
      <c r="D130" s="240">
        <f>D131+D132</f>
        <v>5486</v>
      </c>
      <c r="E130" s="403">
        <f>E131+E132</f>
        <v>6070</v>
      </c>
      <c r="F130" s="374">
        <v>3</v>
      </c>
      <c r="G130" s="374">
        <v>3633</v>
      </c>
      <c r="H130" s="374">
        <f t="shared" si="8"/>
        <v>2437</v>
      </c>
      <c r="I130" s="375">
        <v>3756</v>
      </c>
      <c r="J130" s="39"/>
      <c r="K130" s="129"/>
      <c r="L130" s="158"/>
      <c r="M130" s="158"/>
    </row>
    <row r="131" spans="2:13" ht="14.1" customHeight="1" x14ac:dyDescent="0.25">
      <c r="B131" s="9"/>
      <c r="C131" s="272" t="s">
        <v>43</v>
      </c>
      <c r="D131" s="247">
        <v>4986</v>
      </c>
      <c r="E131" s="404">
        <v>5570</v>
      </c>
      <c r="F131" s="376"/>
      <c r="G131" s="376">
        <v>3628</v>
      </c>
      <c r="H131" s="376">
        <f t="shared" si="8"/>
        <v>1942</v>
      </c>
      <c r="I131" s="377">
        <v>3708</v>
      </c>
      <c r="J131" s="119"/>
      <c r="K131" s="129"/>
      <c r="L131" s="158"/>
      <c r="M131" s="158"/>
    </row>
    <row r="132" spans="2:13" ht="14.1" customHeight="1" x14ac:dyDescent="0.25">
      <c r="B132" s="20"/>
      <c r="C132" s="272" t="s">
        <v>44</v>
      </c>
      <c r="D132" s="247">
        <v>500</v>
      </c>
      <c r="E132" s="404">
        <v>500</v>
      </c>
      <c r="F132" s="376"/>
      <c r="G132" s="376">
        <f>G130-G131</f>
        <v>5</v>
      </c>
      <c r="H132" s="376">
        <f t="shared" si="8"/>
        <v>495</v>
      </c>
      <c r="I132" s="377">
        <f>I130-I131</f>
        <v>48</v>
      </c>
      <c r="J132" s="39"/>
      <c r="K132" s="129"/>
      <c r="L132" s="158"/>
      <c r="M132" s="158"/>
    </row>
    <row r="133" spans="2:13" ht="15.75" thickBot="1" x14ac:dyDescent="0.3">
      <c r="B133" s="9"/>
      <c r="C133" s="274" t="s">
        <v>63</v>
      </c>
      <c r="D133" s="264">
        <v>6982</v>
      </c>
      <c r="E133" s="405">
        <v>7108</v>
      </c>
      <c r="F133" s="378">
        <v>65</v>
      </c>
      <c r="G133" s="378">
        <v>2775</v>
      </c>
      <c r="H133" s="378">
        <f t="shared" si="8"/>
        <v>4333</v>
      </c>
      <c r="I133" s="379">
        <v>3508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0" t="s">
        <v>13</v>
      </c>
      <c r="D134" s="231">
        <v>132</v>
      </c>
      <c r="E134" s="236">
        <v>132</v>
      </c>
      <c r="F134" s="407"/>
      <c r="G134" s="407">
        <v>5</v>
      </c>
      <c r="H134" s="407">
        <f t="shared" si="8"/>
        <v>127</v>
      </c>
      <c r="I134" s="408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5" t="s">
        <v>71</v>
      </c>
      <c r="D135" s="303">
        <v>2000</v>
      </c>
      <c r="E135" s="306">
        <v>2000</v>
      </c>
      <c r="F135" s="306">
        <v>26</v>
      </c>
      <c r="G135" s="306">
        <v>2000</v>
      </c>
      <c r="H135" s="306">
        <f t="shared" ref="H135" si="9">E135-G135</f>
        <v>0</v>
      </c>
      <c r="I135" s="308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0" t="s">
        <v>45</v>
      </c>
      <c r="D136" s="231">
        <v>250</v>
      </c>
      <c r="E136" s="236">
        <v>250</v>
      </c>
      <c r="F136" s="236"/>
      <c r="G136" s="236">
        <v>169</v>
      </c>
      <c r="H136" s="236">
        <f>E136-G136</f>
        <v>81</v>
      </c>
      <c r="I136" s="238">
        <v>170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1"/>
      <c r="F137" s="241">
        <v>23</v>
      </c>
      <c r="G137" s="241">
        <v>229</v>
      </c>
      <c r="H137" s="241">
        <f>E137-G137</f>
        <v>-229</v>
      </c>
      <c r="I137" s="304">
        <v>252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203">
        <f>F119+F123+F124+F134+F135+F136+F137</f>
        <v>2361</v>
      </c>
      <c r="G138" s="203">
        <f>G119+G123+G124+G134+G135+G136+G137</f>
        <v>73700</v>
      </c>
      <c r="H138" s="203">
        <f>E138-G138</f>
        <v>61520</v>
      </c>
      <c r="I138" s="211">
        <f>I119+I123+I124+I134+I135+I136+I137</f>
        <v>75216.287400000001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6" t="s">
        <v>58</v>
      </c>
      <c r="D149" s="277">
        <v>17600</v>
      </c>
      <c r="E149" s="278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9" t="s">
        <v>79</v>
      </c>
      <c r="D150" s="280">
        <v>8400</v>
      </c>
      <c r="E150" s="278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1" t="s">
        <v>80</v>
      </c>
      <c r="D151" s="280">
        <v>4000</v>
      </c>
      <c r="E151" s="278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2" t="s">
        <v>34</v>
      </c>
      <c r="D152" s="283">
        <f>SUM(D149:D151)</f>
        <v>30000</v>
      </c>
      <c r="E152" s="278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4" t="s">
        <v>100</v>
      </c>
      <c r="D153" s="285"/>
      <c r="E153" s="285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4" t="s">
        <v>101</v>
      </c>
      <c r="D154" s="285"/>
      <c r="E154" s="285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27</v>
      </c>
      <c r="F157" s="70" t="str">
        <f>G20</f>
        <v>LANDET KVANTUM T.O.M UKE 27</v>
      </c>
      <c r="G157" s="70" t="str">
        <f>I20</f>
        <v>RESTKVOTER</v>
      </c>
      <c r="H157" s="93" t="str">
        <f>J20</f>
        <v>LANDET KVANTUM T.O.M. UKE 27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277</v>
      </c>
      <c r="F158" s="185">
        <v>7442</v>
      </c>
      <c r="G158" s="185">
        <f>D158-F158</f>
        <v>10035</v>
      </c>
      <c r="H158" s="223">
        <v>8232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6</v>
      </c>
      <c r="G159" s="185">
        <f>D159-F159</f>
        <v>94</v>
      </c>
      <c r="H159" s="223">
        <v>6.7972999999999999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277</v>
      </c>
      <c r="F161" s="187">
        <f>SUM(F158:F160)</f>
        <v>7448</v>
      </c>
      <c r="G161" s="187">
        <f>D161-F161</f>
        <v>10152</v>
      </c>
      <c r="H161" s="210">
        <f>SUM(H158:H160)</f>
        <v>8238.7973000000002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6" t="s">
        <v>58</v>
      </c>
      <c r="D167" s="286">
        <v>51519</v>
      </c>
      <c r="E167" s="287" t="s">
        <v>5</v>
      </c>
      <c r="F167" s="288">
        <v>38009</v>
      </c>
      <c r="G167" s="279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9" t="s">
        <v>47</v>
      </c>
      <c r="D168" s="289">
        <v>48768</v>
      </c>
      <c r="E168" s="290" t="s">
        <v>48</v>
      </c>
      <c r="F168" s="291">
        <v>8000</v>
      </c>
      <c r="G168" s="279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9"/>
      <c r="D169" s="289"/>
      <c r="E169" s="290" t="s">
        <v>41</v>
      </c>
      <c r="F169" s="291">
        <v>5500</v>
      </c>
      <c r="G169" s="279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9"/>
      <c r="D170" s="289"/>
      <c r="E170" s="290"/>
      <c r="F170" s="291"/>
      <c r="G170" s="279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2">
        <f>SUM(D167:D170)</f>
        <v>100287</v>
      </c>
      <c r="E171" s="293" t="s">
        <v>60</v>
      </c>
      <c r="F171" s="292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1" t="s">
        <v>82</v>
      </c>
      <c r="D172" s="290"/>
      <c r="E172" s="290"/>
      <c r="F172" s="290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4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7" t="s">
        <v>83</v>
      </c>
      <c r="F177" s="227" t="str">
        <f>F20</f>
        <v>LANDET KVANTUM UKE 27</v>
      </c>
      <c r="G177" s="70" t="str">
        <f>G20</f>
        <v>LANDET KVANTUM T.O.M UKE 27</v>
      </c>
      <c r="H177" s="70" t="str">
        <f>I20</f>
        <v>RESTKVOTER</v>
      </c>
      <c r="I177" s="93" t="str">
        <f>J20</f>
        <v>LANDET KVANTUM T.O.M. UKE 27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3">
        <f>E179+E180+E181+E182</f>
        <v>39880</v>
      </c>
      <c r="F178" s="313">
        <f>F179+F180+F181+F182</f>
        <v>248</v>
      </c>
      <c r="G178" s="313">
        <f t="shared" si="10"/>
        <v>32471</v>
      </c>
      <c r="H178" s="313">
        <f t="shared" si="10"/>
        <v>7409</v>
      </c>
      <c r="I178" s="318">
        <f>I179+I180+I181+I182</f>
        <v>19031</v>
      </c>
      <c r="J178" s="81"/>
      <c r="K178" s="58"/>
      <c r="L178" s="194"/>
      <c r="M178" s="194"/>
    </row>
    <row r="179" spans="1:13" ht="14.1" customHeight="1" x14ac:dyDescent="0.25">
      <c r="B179" s="50"/>
      <c r="C179" s="301" t="s">
        <v>12</v>
      </c>
      <c r="D179" s="295">
        <v>24096</v>
      </c>
      <c r="E179" s="311">
        <v>25535</v>
      </c>
      <c r="F179" s="311"/>
      <c r="G179" s="311">
        <v>27345</v>
      </c>
      <c r="H179" s="311">
        <f>E179-G179</f>
        <v>-1810</v>
      </c>
      <c r="I179" s="316">
        <v>13304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5">
        <v>6272</v>
      </c>
      <c r="E180" s="311">
        <v>6646</v>
      </c>
      <c r="F180" s="311"/>
      <c r="G180" s="311">
        <v>2117</v>
      </c>
      <c r="H180" s="311">
        <f t="shared" ref="H180:H182" si="11">E180-G180</f>
        <v>4529</v>
      </c>
      <c r="I180" s="316">
        <v>1520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5">
        <v>1758</v>
      </c>
      <c r="E181" s="311">
        <v>1794</v>
      </c>
      <c r="F181" s="311">
        <v>28</v>
      </c>
      <c r="G181" s="311">
        <v>1205</v>
      </c>
      <c r="H181" s="311">
        <f t="shared" si="11"/>
        <v>589</v>
      </c>
      <c r="I181" s="316">
        <v>2171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5">
        <v>5883</v>
      </c>
      <c r="E182" s="311">
        <v>5905</v>
      </c>
      <c r="F182" s="311">
        <v>220</v>
      </c>
      <c r="G182" s="311">
        <v>1804</v>
      </c>
      <c r="H182" s="311">
        <f t="shared" si="11"/>
        <v>4101</v>
      </c>
      <c r="I182" s="316">
        <v>2036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2">
        <v>5500</v>
      </c>
      <c r="F183" s="312">
        <v>1</v>
      </c>
      <c r="G183" s="312">
        <v>2546</v>
      </c>
      <c r="H183" s="312">
        <f>E183-G183</f>
        <v>2954</v>
      </c>
      <c r="I183" s="317">
        <v>2271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3">
        <v>8000</v>
      </c>
      <c r="F184" s="313">
        <f>F185+F186</f>
        <v>33</v>
      </c>
      <c r="G184" s="313">
        <f>G185+G186</f>
        <v>3325</v>
      </c>
      <c r="H184" s="313">
        <f>E184-G184</f>
        <v>4675</v>
      </c>
      <c r="I184" s="318">
        <f>I185+I186</f>
        <v>1699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5"/>
      <c r="E185" s="311"/>
      <c r="F185" s="311"/>
      <c r="G185" s="311">
        <v>1399</v>
      </c>
      <c r="H185" s="311"/>
      <c r="I185" s="316">
        <v>871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4"/>
      <c r="F186" s="314">
        <v>33</v>
      </c>
      <c r="G186" s="314">
        <v>1926</v>
      </c>
      <c r="H186" s="314"/>
      <c r="I186" s="319">
        <v>828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6">
        <v>10</v>
      </c>
      <c r="E187" s="315">
        <v>10</v>
      </c>
      <c r="F187" s="315"/>
      <c r="G187" s="315">
        <v>14</v>
      </c>
      <c r="H187" s="315">
        <f>E187-G187</f>
        <v>-4</v>
      </c>
      <c r="I187" s="320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2"/>
      <c r="F188" s="312">
        <v>1</v>
      </c>
      <c r="G188" s="312">
        <v>21</v>
      </c>
      <c r="H188" s="312">
        <f>D188-G188</f>
        <v>-21</v>
      </c>
      <c r="I188" s="317">
        <v>39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283</v>
      </c>
      <c r="G189" s="203">
        <f>G178+G183+G184+G187+G188</f>
        <v>38377</v>
      </c>
      <c r="H189" s="203">
        <f>H178+H183+H184+H187+H188</f>
        <v>15013</v>
      </c>
      <c r="I189" s="200">
        <f>I178+I183+I184+I187+I188</f>
        <v>23040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81"/>
      <c r="D190" s="67"/>
      <c r="E190" s="67"/>
      <c r="F190" s="67"/>
      <c r="G190" s="67"/>
      <c r="H190" s="380"/>
      <c r="I190" s="380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6" t="s">
        <v>103</v>
      </c>
      <c r="D197" s="277">
        <v>6285</v>
      </c>
      <c r="E197" s="297"/>
      <c r="F197" s="246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9" t="s">
        <v>47</v>
      </c>
      <c r="D198" s="280">
        <v>32553</v>
      </c>
      <c r="E198" s="297"/>
      <c r="F198" s="246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1" t="s">
        <v>31</v>
      </c>
      <c r="D199" s="280">
        <v>382</v>
      </c>
      <c r="E199" s="297"/>
      <c r="F199" s="246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2" t="s">
        <v>34</v>
      </c>
      <c r="D200" s="283">
        <f>SUM(D197:D199)</f>
        <v>39220</v>
      </c>
      <c r="E200" s="297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8" t="s">
        <v>78</v>
      </c>
      <c r="D201" s="290"/>
      <c r="E201" s="290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4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27</v>
      </c>
      <c r="F206" s="70" t="str">
        <f>G20</f>
        <v>LANDET KVANTUM T.O.M UKE 27</v>
      </c>
      <c r="G206" s="70" t="str">
        <f>I20</f>
        <v>RESTKVOTER</v>
      </c>
      <c r="H206" s="93" t="str">
        <f>J20</f>
        <v>LANDET KVANTUM T.O.M. UKE 27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16</v>
      </c>
      <c r="F207" s="185">
        <v>669</v>
      </c>
      <c r="G207" s="185"/>
      <c r="H207" s="223">
        <v>906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127</v>
      </c>
      <c r="F208" s="185">
        <v>1931</v>
      </c>
      <c r="G208" s="185"/>
      <c r="H208" s="223">
        <v>1808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9</v>
      </c>
      <c r="G210" s="186"/>
      <c r="H210" s="224">
        <v>26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143</v>
      </c>
      <c r="F211" s="187">
        <f>SUM(F207:F210)</f>
        <v>2617</v>
      </c>
      <c r="G211" s="187">
        <f>D211-F211</f>
        <v>3668</v>
      </c>
      <c r="H211" s="210">
        <f>H207+H208+H209+H210</f>
        <v>2740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27
&amp;"-,Normal"&amp;11(iht. motatte landings- og sluttsedler fra fiskesalgslagene; alle tallstørrelser i hele tonn)&amp;R11.07.2017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UKE_27_2017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2017-07-11T09:27:58Z</cp:lastPrinted>
  <dcterms:created xsi:type="dcterms:W3CDTF">2011-07-06T12:13:20Z</dcterms:created>
  <dcterms:modified xsi:type="dcterms:W3CDTF">2017-07-11T10:47:28Z</dcterms:modified>
</cp:coreProperties>
</file>