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36\"/>
    </mc:Choice>
  </mc:AlternateContent>
  <bookViews>
    <workbookView xWindow="0" yWindow="0" windowWidth="15330" windowHeight="7215" tabRatio="413"/>
  </bookViews>
  <sheets>
    <sheet name="UKE_36_2019" sheetId="1" r:id="rId1"/>
  </sheets>
  <definedNames>
    <definedName name="Z_14D440E4_F18A_4F78_9989_38C1B133222D_.wvu.Cols" localSheetId="0" hidden="1">UKE_36_2019!#REF!</definedName>
    <definedName name="Z_14D440E4_F18A_4F78_9989_38C1B133222D_.wvu.PrintArea" localSheetId="0" hidden="1">UKE_36_2019!$B$1:$M$246</definedName>
    <definedName name="Z_14D440E4_F18A_4F78_9989_38C1B133222D_.wvu.Rows" localSheetId="0" hidden="1">UKE_36_2019!$358:$1048576,UKE_36_2019!$247:$357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G33" i="1"/>
  <c r="F36" i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F33" i="1" l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<sst xmlns="http://schemas.openxmlformats.org/spreadsheetml/2006/main" count="256" uniqueCount="129">
  <si>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</si>
  <si>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</si>
  <si>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</si>
  <si>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</si>
  <si>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</si>
  <si>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</si>
  <si>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</si>
  <si>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</si>
  <si>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</si>
  <si>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</si>
  <si>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</si>
  <si>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</si>
  <si>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</si>
  <si>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</si>
  <si>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</si>
  <si>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</si>
  <si>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</si>
  <si>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</si>
  <si>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</si>
  <si>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</si>
  <si>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</si>
  <si>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</si>
  <si>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</si>
  <si>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</si>
  <si>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</si>
  <si>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</si>
  <si>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</si>
  <si>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</si>
  <si>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</si>
  <si>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</si>
  <si>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</si>
  <si>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</si>
  <si>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</si>
  <si>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</si>
  <si>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</si>
  <si>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</si>
  <si>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</si>
  <si>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</si>
  <si>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</si>
  <si>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</si>
  <si>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</si>
  <si>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</si>
  <si>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</si>
  <si>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</si>
  <si>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</si>
  <si>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</si>
  <si>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</si>
  <si>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</si>
  <si>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</si>
  <si>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</si>
  <si>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</si>
  <si>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</si>
  <si>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</si>
  <si>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</si>
  <si>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</si>
  <si>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</si>
  <si>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</si>
  <si>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</si>
  <si>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</si>
  <si>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</si>
  <si>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</si>
  <si>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</si>
  <si>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</si>
  <si>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</si>
  <si>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</si>
  <si>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</si>
  <si>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</si>
  <si>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</si>
  <si>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</si>
  <si>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</si>
  <si>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</si>
  <si>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</si>
  <si>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</si>
  <si>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</si>
  <si>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</si>
  <si>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</si>
  <si>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</si>
  <si>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</si>
  <si>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</si>
  <si>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</si>
  <si>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</si>
  <si>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</si>
  <si>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</si>
  <si>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</si>
  <si>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</si>
  <si>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</si>
  <si>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</si>
  <si>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</si>
  <si>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</si>
  <si>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</si>
  <si>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</si>
  <si>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</si>
  <si>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</si>
  <si>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</si>
  <si>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</si>
  <si>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</si>
  <si>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</si>
  <si>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</si>
  <si>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</si>
  <si>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</si>
  <si>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</si>
  <si>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</si>
  <si>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</si>
  <si>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</si>
  <si>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</si>
  <si>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</si>
  <si>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</si>
  <si>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</si>
  <si>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</si>
  <si>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</si>
  <si>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</si>
  <si>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</si>
  <si>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</si>
  <si>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</si>
  <si>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</si>
  <si>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</si>
  <si>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</si>
  <si>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</si>
  <si>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</si>
  <si>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</si>
  <si>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</si>
  <si>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</si>
  <si>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</si>
  <si>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36</t>
  </si>
  <si>
    <t>LANDET KVANTUM T.O.M UKE 36</t>
  </si>
  <si>
    <t>LANDET KVANTUM T.O.M. UKE 36 2018</t>
  </si>
  <si>
    <r>
      <t xml:space="preserve">3 </t>
    </r>
    <r>
      <rPr>
        <sz val="9"/>
        <color theme="1"/>
        <rFont val="Calibri"/>
        <family val="2"/>
      </rPr>
      <t>Registrert rekreasjonsfiske utgjør 1 956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</si>
  <si>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</si>
  <si>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481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</si>
</sst>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30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486.99149999999997</v>
      </c>
      <c r="G20" s="328">
        <f>G21+G22</f>
        <v>58757.86836</v>
      </c>
      <c r="H20" s="328"/>
      <c r="I20" s="328">
        <f>I22+I21</f>
        <v>39521.13164</v>
      </c>
      <c r="J20" s="329">
        <f>J22+J21</f>
        <v>65770.603749999995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486.17099999999999</v>
      </c>
      <c r="G21" s="330">
        <v>58241.815479999997</v>
      </c>
      <c r="H21" s="330"/>
      <c r="I21" s="330">
        <f>E21-G21</f>
        <v>39227.184520000003</v>
      </c>
      <c r="J21" s="331">
        <v>65144.466540000001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0.82050000000000001</v>
      </c>
      <c r="G22" s="332">
        <v>516.05287999999996</v>
      </c>
      <c r="H22" s="332"/>
      <c r="I22" s="330">
        <f>E22-G22</f>
        <v>293.94712000000004</v>
      </c>
      <c r="J22" s="331">
        <v>626.13720999999998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788.48567000000003</v>
      </c>
      <c r="G23" s="328">
        <f>G24+G30+G31</f>
        <v>189693.58702800001</v>
      </c>
      <c r="H23" s="328"/>
      <c r="I23" s="328">
        <f>I24+I30+I31</f>
        <v>14554.412972000002</v>
      </c>
      <c r="J23" s="329">
        <f>J24+J30+J31</f>
        <v>214406.53969000001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749.39093000000003</v>
      </c>
      <c r="G24" s="334">
        <f>G25+G26+G27+G28</f>
        <v>155350.41885800002</v>
      </c>
      <c r="H24" s="334"/>
      <c r="I24" s="334">
        <f>I25+I26+I27+I28+I29</f>
        <v>4104.5811420000027</v>
      </c>
      <c r="J24" s="335">
        <f>J25+J26+J27+J28</f>
        <v>170535.67344000001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62.983539999999998</v>
      </c>
      <c r="G25" s="336">
        <v>42586.35327</v>
      </c>
      <c r="H25" s="336">
        <v>1157</v>
      </c>
      <c r="I25" s="336">
        <f>E25-G25+H25</f>
        <v>-498.35326999999961</v>
      </c>
      <c r="J25" s="337">
        <v>51027.095329999996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167.00065000000001</v>
      </c>
      <c r="G26" s="336">
        <v>42076.591529999998</v>
      </c>
      <c r="H26" s="336">
        <v>2047</v>
      </c>
      <c r="I26" s="336">
        <f>E26-G26+H26</f>
        <v>-615.59152999999787</v>
      </c>
      <c r="J26" s="337">
        <v>47587.722950000003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482.99725000000001</v>
      </c>
      <c r="G27" s="336">
        <v>41200.997351999999</v>
      </c>
      <c r="H27" s="336">
        <v>2777</v>
      </c>
      <c r="I27" s="336">
        <f>E27-G27+H27</f>
        <v>1850.0026480000015</v>
      </c>
      <c r="J27" s="337">
        <v>42025.700270000001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36.409489999999998</v>
      </c>
      <c r="G28" s="336">
        <v>29486.476706000001</v>
      </c>
      <c r="H28" s="336">
        <v>1553</v>
      </c>
      <c r="I28" s="336">
        <f>E28-G28+H28</f>
        <v>-2211.4767060000013</v>
      </c>
      <c r="J28" s="337">
        <v>29895.154890000002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G29-7042</f>
        <v>492</v>
      </c>
      <c r="G29" s="336">
        <f>H25+H26+H27+H28</f>
        <v>7534</v>
      </c>
      <c r="H29" s="336"/>
      <c r="I29" s="336">
        <f>E29-G29</f>
        <v>5580</v>
      </c>
      <c r="J29" s="337">
        <v>7693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/>
      <c r="G30" s="334">
        <v>15565.03715</v>
      </c>
      <c r="H30" s="336"/>
      <c r="I30" s="398">
        <f>E30-G30</f>
        <v>9775.9628499999999</v>
      </c>
      <c r="J30" s="335">
        <v>17727.232599999999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39.094740000000002</v>
      </c>
      <c r="G31" s="334">
        <f>G32</f>
        <v>18778.131020000001</v>
      </c>
      <c r="H31" s="336"/>
      <c r="I31" s="334">
        <f>I32+I33</f>
        <v>673.86897999999928</v>
      </c>
      <c r="J31" s="335">
        <f>J32</f>
        <v>26143.63365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52.09474-F36</f>
        <v>39.094740000000002</v>
      </c>
      <c r="G32" s="336">
        <f>22169.13102-G36</f>
        <v>18778.131020000001</v>
      </c>
      <c r="H32" s="336">
        <v>845</v>
      </c>
      <c r="I32" s="336">
        <f>E32-G32+H32</f>
        <v>-321.13102000000072</v>
      </c>
      <c r="J32" s="337">
        <f>32240.63365-J36</f>
        <v>26143.63365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G33-803</f>
        <v>42</v>
      </c>
      <c r="G33" s="339">
        <f>H32</f>
        <v>845</v>
      </c>
      <c r="H33" s="339"/>
      <c r="I33" s="339">
        <f t="shared" ref="I33:I37" si="0">E33-G33</f>
        <v>995</v>
      </c>
      <c r="J33" s="340">
        <v>564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2840.671632</v>
      </c>
      <c r="H34" s="341"/>
      <c r="I34" s="370">
        <f t="shared" si="0"/>
        <v>159.32836799999995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0.16</v>
      </c>
      <c r="G35" s="341">
        <v>460.57958000000002</v>
      </c>
      <c r="H35" s="320"/>
      <c r="I35" s="370">
        <f t="shared" si="0"/>
        <v>332.42041999999998</v>
      </c>
      <c r="J35" s="390">
        <v>787.96666000000005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G36-3378</f>
        <v>13</v>
      </c>
      <c r="G36" s="320">
        <v>3391</v>
      </c>
      <c r="H36" s="369"/>
      <c r="I36" s="423">
        <f t="shared" si="0"/>
        <v>-391</v>
      </c>
      <c r="J36" s="320">
        <v>6097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1.73925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1127.8468700000001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</v>
      </c>
      <c r="G39" s="320">
        <v>-16</v>
      </c>
      <c r="H39" s="320"/>
      <c r="I39" s="370">
        <f>E39-G39</f>
        <v>16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1291.3764200000003</v>
      </c>
      <c r="G40" s="197">
        <f>G20+G23+G34+G35+G36+G37+G39</f>
        <v>262127.7066</v>
      </c>
      <c r="H40" s="197">
        <f>H25+H26+H27+H28+H32</f>
        <v>8379</v>
      </c>
      <c r="I40" s="302">
        <f>I20+I23+I34+I35+I36+I37+I39</f>
        <v>54192.293400000002</v>
      </c>
      <c r="J40" s="198">
        <f>J20+J23+J34+J35+J36+J37+J38+J39</f>
        <v>299448.00922000001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36</v>
      </c>
      <c r="F56" s="194" t="str">
        <f>G19</f>
        <v>LANDET KVANTUM T.O.M UKE 36</v>
      </c>
      <c r="G56" s="194" t="str">
        <f>I19</f>
        <v>RESTKVOTER</v>
      </c>
      <c r="H56" s="195" t="str">
        <f>J19</f>
        <v>LANDET KVANTUM T.O.M. UKE 36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0.53195999999999999</v>
      </c>
      <c r="F57" s="347">
        <v>1127.00263</v>
      </c>
      <c r="G57" s="439">
        <f>D57-F57-F58</f>
        <v>2784.3246300000001</v>
      </c>
      <c r="H57" s="380">
        <v>1279.89634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1464.67274</v>
      </c>
      <c r="G58" s="440"/>
      <c r="H58" s="349">
        <v>1388.3581799999999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78.788110000000003</v>
      </c>
      <c r="G59" s="393">
        <f>D59-F59</f>
        <v>121.21189</v>
      </c>
      <c r="H59" s="301">
        <v>74.332560000000001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6.6618999999999993</v>
      </c>
      <c r="F60" s="347">
        <f>F61+F62+F63</f>
        <v>8177.7804799999994</v>
      </c>
      <c r="G60" s="387">
        <f>D60-F60</f>
        <v>-114.78047999999944</v>
      </c>
      <c r="H60" s="350">
        <f>H61+H62+H63</f>
        <v>7633.3696600000003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3.0381999999999998</v>
      </c>
      <c r="F61" s="359">
        <v>3508.9138899999998</v>
      </c>
      <c r="G61" s="359"/>
      <c r="H61" s="360">
        <v>3362.76845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3.5543999999999998</v>
      </c>
      <c r="F62" s="359">
        <v>3109.8532</v>
      </c>
      <c r="G62" s="359"/>
      <c r="H62" s="360">
        <v>2887.33178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6.93E-2</v>
      </c>
      <c r="F63" s="376">
        <v>1559.0133900000001</v>
      </c>
      <c r="G63" s="376"/>
      <c r="H63" s="381">
        <v>1383.2694300000001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7.193859999999999</v>
      </c>
      <c r="F66" s="200">
        <f>F57+F58+F59+F60+F64+F65</f>
        <v>10894.20831</v>
      </c>
      <c r="G66" s="200">
        <f>D66-F66</f>
        <v>2860.79169</v>
      </c>
      <c r="H66" s="208">
        <f>H57+H58+H59+H60+H64+H65</f>
        <v>10430.398519999999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36</v>
      </c>
      <c r="G84" s="194" t="str">
        <f>G19</f>
        <v>LANDET KVANTUM T.O.M UKE 36</v>
      </c>
      <c r="H84" s="194" t="str">
        <f>I19</f>
        <v>RESTKVOTER</v>
      </c>
      <c r="I84" s="195" t="str">
        <f>J19</f>
        <v>LANDET KVANTUM T.O.M. UKE 36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95.363799999999998</v>
      </c>
      <c r="G85" s="328">
        <f>G86+G87</f>
        <v>30426.48345</v>
      </c>
      <c r="H85" s="328">
        <f>H86+H87</f>
        <v>4755.5165499999985</v>
      </c>
      <c r="I85" s="329">
        <f>I86+I87</f>
        <v>31200.01007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95.363799999999998</v>
      </c>
      <c r="G86" s="330">
        <v>30058.459920000001</v>
      </c>
      <c r="H86" s="330">
        <f>E86-G86</f>
        <v>4298.5400799999989</v>
      </c>
      <c r="I86" s="331">
        <v>30653.774170000001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368.02352999999999</v>
      </c>
      <c r="H87" s="332">
        <f>E87-G87</f>
        <v>456.97647000000001</v>
      </c>
      <c r="I87" s="333">
        <v>546.23590000000002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608.46765000000005</v>
      </c>
      <c r="G88" s="328">
        <f t="shared" si="2"/>
        <v>40861.849159999998</v>
      </c>
      <c r="H88" s="328">
        <f>H89+H94+H95</f>
        <v>19555.150839999998</v>
      </c>
      <c r="I88" s="329">
        <f t="shared" si="2"/>
        <v>37189.836650000005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543.51557000000003</v>
      </c>
      <c r="G89" s="334">
        <f t="shared" si="4"/>
        <v>32260.196660000001</v>
      </c>
      <c r="H89" s="334">
        <f>H90+H91+H92+H93</f>
        <v>16112.803339999999</v>
      </c>
      <c r="I89" s="335">
        <f t="shared" si="4"/>
        <v>27943.493460000002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135.52385000000001</v>
      </c>
      <c r="G90" s="336">
        <v>4704.9748300000001</v>
      </c>
      <c r="H90" s="336">
        <f t="shared" ref="H90:H98" si="5">E90-G90</f>
        <v>9018.0251700000008</v>
      </c>
      <c r="I90" s="337">
        <v>5764.4504800000004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71.830780000000004</v>
      </c>
      <c r="G91" s="336">
        <v>9148.8863000000001</v>
      </c>
      <c r="H91" s="336">
        <f t="shared" si="5"/>
        <v>4203.1136999999999</v>
      </c>
      <c r="I91" s="337">
        <v>8444.5052300000007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164.983</v>
      </c>
      <c r="G92" s="336">
        <v>10258.86188</v>
      </c>
      <c r="H92" s="336">
        <f t="shared" si="5"/>
        <v>3459.1381199999996</v>
      </c>
      <c r="I92" s="337">
        <v>7894.12817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171.17794000000001</v>
      </c>
      <c r="G93" s="336">
        <v>8147.4736499999999</v>
      </c>
      <c r="H93" s="336">
        <f t="shared" si="5"/>
        <v>-567.47364999999991</v>
      </c>
      <c r="I93" s="337">
        <v>5840.4095799999996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/>
      <c r="G94" s="334">
        <v>7374.03172</v>
      </c>
      <c r="H94" s="334">
        <f t="shared" si="5"/>
        <v>2716.96828</v>
      </c>
      <c r="I94" s="335">
        <v>7772.3894399999999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64.952079999999995</v>
      </c>
      <c r="G95" s="345">
        <v>1227.62078</v>
      </c>
      <c r="H95" s="345">
        <f t="shared" si="5"/>
        <v>725.37922000000003</v>
      </c>
      <c r="I95" s="346">
        <v>1473.9537499999999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0.03</v>
      </c>
      <c r="G96" s="341">
        <v>17.910060000000001</v>
      </c>
      <c r="H96" s="341">
        <f t="shared" si="5"/>
        <v>295.08994000000001</v>
      </c>
      <c r="I96" s="342">
        <v>12.751239999999999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0.55547999999999997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39</v>
      </c>
      <c r="H98" s="320">
        <f t="shared" si="5"/>
        <v>-39</v>
      </c>
      <c r="I98" s="323">
        <v>114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705.41692999999998</v>
      </c>
      <c r="G99" s="391">
        <f t="shared" si="6"/>
        <v>71645.242669999992</v>
      </c>
      <c r="H99" s="222">
        <f>H85+H88+H96+H97+H98</f>
        <v>24566.757329999997</v>
      </c>
      <c r="I99" s="198">
        <f>I85+I88+I96+I97+I98</f>
        <v>68816.597959999999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36</v>
      </c>
      <c r="G117" s="194" t="str">
        <f>G19</f>
        <v>LANDET KVANTUM T.O.M UKE 36</v>
      </c>
      <c r="H117" s="194" t="str">
        <f>I19</f>
        <v>RESTKVOTER</v>
      </c>
      <c r="I117" s="195" t="str">
        <f>J19</f>
        <v>LANDET KVANTUM T.O.M. UKE 36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155.17185000000001</v>
      </c>
      <c r="G118" s="232">
        <f t="shared" si="7"/>
        <v>37946.967230000002</v>
      </c>
      <c r="H118" s="347">
        <f t="shared" si="7"/>
        <v>7561.0327699999989</v>
      </c>
      <c r="I118" s="350">
        <f t="shared" si="7"/>
        <v>46063.876029999999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60.457050000000002</v>
      </c>
      <c r="G119" s="244">
        <v>32013.573400000001</v>
      </c>
      <c r="H119" s="351">
        <f>E119-G119</f>
        <v>3720.4265999999989</v>
      </c>
      <c r="I119" s="352">
        <v>38352.859519999998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94.714799999999997</v>
      </c>
      <c r="G120" s="244">
        <v>5933.39383</v>
      </c>
      <c r="H120" s="351">
        <f>E120-G120</f>
        <v>3340.60617</v>
      </c>
      <c r="I120" s="352">
        <v>7711.0165100000004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238.36099999999999</v>
      </c>
      <c r="G122" s="295">
        <v>27093.43262</v>
      </c>
      <c r="H122" s="298">
        <f>E122-G122</f>
        <v>4726.5673800000004</v>
      </c>
      <c r="I122" s="300">
        <v>30314.564869999998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1172.9873</v>
      </c>
      <c r="G123" s="226">
        <f>G132+G129+G124</f>
        <v>46242.555719999997</v>
      </c>
      <c r="H123" s="355">
        <f>H124+H129+H132</f>
        <v>5915.4442800000015</v>
      </c>
      <c r="I123" s="356">
        <f>I124+I129+I132</f>
        <v>43766.6181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964.25748999999996</v>
      </c>
      <c r="G124" s="377">
        <f>G125+G126+G128+G127</f>
        <v>34785.236879999997</v>
      </c>
      <c r="H124" s="357">
        <f>H125+H126+H127+H128</f>
        <v>4270.7631200000014</v>
      </c>
      <c r="I124" s="358">
        <f>I125+I126+I127+I128</f>
        <v>35080.512150000002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231.15683000000001</v>
      </c>
      <c r="G125" s="240">
        <v>5964.4572799999996</v>
      </c>
      <c r="H125" s="359">
        <f t="shared" ref="H125:H137" si="8">E125-G125</f>
        <v>6530.5427200000004</v>
      </c>
      <c r="I125" s="360">
        <v>5364.1815900000001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207.05421000000001</v>
      </c>
      <c r="G126" s="240">
        <v>8834.5378600000004</v>
      </c>
      <c r="H126" s="359">
        <f t="shared" si="8"/>
        <v>2396.4621399999996</v>
      </c>
      <c r="I126" s="360">
        <v>8426.0482699999993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311.21285</v>
      </c>
      <c r="G127" s="240">
        <v>10815.9182</v>
      </c>
      <c r="H127" s="359">
        <f t="shared" si="8"/>
        <v>-2127.9182000000001</v>
      </c>
      <c r="I127" s="360">
        <v>10396.363890000001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214.83359999999999</v>
      </c>
      <c r="G128" s="240">
        <v>9170.3235399999994</v>
      </c>
      <c r="H128" s="359">
        <f t="shared" si="8"/>
        <v>-2528.3235399999994</v>
      </c>
      <c r="I128" s="360">
        <v>10893.9184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/>
      <c r="G129" s="233">
        <v>6363.6956899999996</v>
      </c>
      <c r="H129" s="361">
        <f t="shared" si="8"/>
        <v>-158.69568999999956</v>
      </c>
      <c r="I129" s="362">
        <v>4438.3751300000004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6229.9355299999997</v>
      </c>
      <c r="H130" s="359">
        <f t="shared" si="8"/>
        <v>-524.93552999999974</v>
      </c>
      <c r="I130" s="360">
        <v>4379.0795099999996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133.76015999999981</v>
      </c>
      <c r="H131" s="359">
        <f t="shared" si="8"/>
        <v>366.23984000000019</v>
      </c>
      <c r="I131" s="360">
        <f>I129-I130</f>
        <v>59.295620000000781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208.72980999999999</v>
      </c>
      <c r="G132" s="257">
        <v>5093.6231500000004</v>
      </c>
      <c r="H132" s="363">
        <f t="shared" si="8"/>
        <v>1803.3768499999996</v>
      </c>
      <c r="I132" s="364">
        <v>4247.7308199999998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0.245</v>
      </c>
      <c r="G133" s="226">
        <v>12.411</v>
      </c>
      <c r="H133" s="378">
        <f t="shared" si="8"/>
        <v>116.589</v>
      </c>
      <c r="I133" s="379">
        <v>12.76305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5.8468600000000004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12</v>
      </c>
      <c r="G136" s="225">
        <v>247</v>
      </c>
      <c r="H136" s="234">
        <f t="shared" si="8"/>
        <v>-247</v>
      </c>
      <c r="I136" s="297">
        <v>182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1584.6120100000001</v>
      </c>
      <c r="G137" s="186">
        <f>G118+G122+G123+G133+G134+G135+G136</f>
        <v>113782.83156999998</v>
      </c>
      <c r="H137" s="200">
        <f t="shared" si="8"/>
        <v>18082.16843000002</v>
      </c>
      <c r="I137" s="198">
        <f>I118+I121+I122+I123+I133+I134+I135+I136</f>
        <v>122484.43805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36</v>
      </c>
      <c r="F156" s="69" t="str">
        <f>G19</f>
        <v>LANDET KVANTUM T.O.M UKE 36</v>
      </c>
      <c r="G156" s="69" t="str">
        <f>I19</f>
        <v>RESTKVOTER</v>
      </c>
      <c r="H156" s="92" t="str">
        <f>J19</f>
        <v>LANDET KVANTUM T.O.M. UKE 36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1.5589999999999999</v>
      </c>
      <c r="F157" s="183">
        <v>18139.259959999999</v>
      </c>
      <c r="G157" s="183">
        <f>D157-F157</f>
        <v>16431.740040000001</v>
      </c>
      <c r="H157" s="220">
        <v>16854.71947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29.104669999999999</v>
      </c>
      <c r="G158" s="183">
        <f>D158-F158</f>
        <v>70.895330000000001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1.5589999999999999</v>
      </c>
      <c r="F160" s="185">
        <f>SUM(F157:F159)</f>
        <v>18168.36463</v>
      </c>
      <c r="G160" s="185">
        <f>D160-F160</f>
        <v>16536.63537</v>
      </c>
      <c r="H160" s="207">
        <f>SUM(H157:H159)</f>
        <v>16858.581099999999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36</v>
      </c>
      <c r="G176" s="69" t="str">
        <f>G19</f>
        <v>LANDET KVANTUM T.O.M UKE 36</v>
      </c>
      <c r="H176" s="69" t="str">
        <f>I19</f>
        <v>RESTKVOTER</v>
      </c>
      <c r="I176" s="92" t="str">
        <f>J19</f>
        <v>LANDET KVANTUM T.O.M. UKE 36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811.10248999999999</v>
      </c>
      <c r="G177" s="227">
        <f t="shared" ref="G177:H177" si="10">G178+G179+G180+G181</f>
        <v>33417.34145</v>
      </c>
      <c r="H177" s="305">
        <f t="shared" si="10"/>
        <v>6410.6585500000019</v>
      </c>
      <c r="I177" s="310">
        <f>I178+I179+I180+I181</f>
        <v>25333.24123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731.12640999999996</v>
      </c>
      <c r="G178" s="288">
        <v>25217.877519999998</v>
      </c>
      <c r="H178" s="303">
        <f t="shared" ref="H178:H183" si="11">E178-G178</f>
        <v>279.12248000000181</v>
      </c>
      <c r="I178" s="308">
        <v>19740.6607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2438.1745500000002</v>
      </c>
      <c r="H179" s="303">
        <f t="shared" si="11"/>
        <v>4197.8254500000003</v>
      </c>
      <c r="I179" s="308">
        <v>1239.7798600000001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35.818080000000002</v>
      </c>
      <c r="G180" s="288">
        <v>2519.74163</v>
      </c>
      <c r="H180" s="303">
        <f t="shared" si="11"/>
        <v>-726.74162999999999</v>
      </c>
      <c r="I180" s="308">
        <v>1791.66715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44.158000000000001</v>
      </c>
      <c r="G181" s="288">
        <v>3241.5477500000002</v>
      </c>
      <c r="H181" s="303">
        <f t="shared" si="11"/>
        <v>2660.4522499999998</v>
      </c>
      <c r="I181" s="308">
        <v>2561.1335199999999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/>
      <c r="G182" s="289">
        <v>4771.0286599999999</v>
      </c>
      <c r="H182" s="307">
        <f t="shared" si="11"/>
        <v>728.97134000000005</v>
      </c>
      <c r="I182" s="312">
        <v>1918.39796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79.93759</v>
      </c>
      <c r="G183" s="227">
        <f>G184+G185</f>
        <v>2669.3634499999998</v>
      </c>
      <c r="H183" s="305">
        <f t="shared" si="11"/>
        <v>5330.6365500000002</v>
      </c>
      <c r="I183" s="310">
        <f>I184+I185</f>
        <v>3380.9210699999999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22.094360000000002</v>
      </c>
      <c r="G184" s="288">
        <v>333.02584999999999</v>
      </c>
      <c r="H184" s="303"/>
      <c r="I184" s="308">
        <v>1178.4767999999999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57.843229999999998</v>
      </c>
      <c r="G185" s="229">
        <v>2336.3375999999998</v>
      </c>
      <c r="H185" s="306"/>
      <c r="I185" s="311">
        <v>2202.44427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2.3711600000000002</v>
      </c>
      <c r="G187" s="228">
        <v>41.059579999999997</v>
      </c>
      <c r="H187" s="304">
        <f>E187-G187</f>
        <v>-41.059579999999997</v>
      </c>
      <c r="I187" s="309">
        <v>35.428489999999996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893.41124000000002</v>
      </c>
      <c r="G188" s="186">
        <f>G177+G182+G183+G186+G187</f>
        <v>40899.161540000001</v>
      </c>
      <c r="H188" s="200">
        <f>H177+H182+H183+H186+H187</f>
        <v>12438.838460000004</v>
      </c>
      <c r="I188" s="198">
        <f>I177+I182+I183+I186+I187</f>
        <v>30668.449549999998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36</v>
      </c>
      <c r="F205" s="69" t="str">
        <f>G19</f>
        <v>LANDET KVANTUM T.O.M UKE 36</v>
      </c>
      <c r="G205" s="69" t="str">
        <f>I19</f>
        <v>RESTKVOTER</v>
      </c>
      <c r="H205" s="92" t="str">
        <f>J19</f>
        <v>LANDET KVANTUM T.O.M. UKE 36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16.538830000000001</v>
      </c>
      <c r="F206" s="183">
        <v>830.66701999999998</v>
      </c>
      <c r="G206" s="183">
        <f>D206-F206</f>
        <v>269.33298000000002</v>
      </c>
      <c r="H206" s="220">
        <v>800.85283000000004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37.49456</v>
      </c>
      <c r="F207" s="183">
        <v>2686.6872899999998</v>
      </c>
      <c r="G207" s="183">
        <f t="shared" ref="G207:G209" si="12">D207-F207</f>
        <v>785.31271000000015</v>
      </c>
      <c r="H207" s="220">
        <v>3619.2292200000002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/>
      <c r="F209" s="184">
        <v>3.6328499999999999</v>
      </c>
      <c r="G209" s="183">
        <f t="shared" si="12"/>
        <v>-3.6328499999999999</v>
      </c>
      <c r="H209" s="221">
        <v>0.95176000000000005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54.033389999999997</v>
      </c>
      <c r="F210" s="185">
        <f>SUM(F206:F209)</f>
        <v>3523.0972999999994</v>
      </c>
      <c r="G210" s="185">
        <f>D210-F210</f>
        <v>1098.9027000000006</v>
      </c>
      <c r="H210" s="207">
        <f>H206+H207+H208+H209</f>
        <v>4421.5530099999996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36</v>
      </c>
      <c r="G231" s="401" t="str">
        <f>F205</f>
        <v>LANDET KVANTUM T.O.M UKE 36</v>
      </c>
      <c r="H231" s="401" t="s">
        <v>62</v>
      </c>
      <c r="I231" s="402" t="str">
        <f>H205</f>
        <v>LANDET KVANTUM T.O.M. UKE 36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0</v>
      </c>
      <c r="G235" s="403">
        <f>SUM(G236:G237)</f>
        <v>1330.8898100000001</v>
      </c>
      <c r="H235" s="453">
        <f>E235-G235</f>
        <v>-64.889810000000125</v>
      </c>
      <c r="I235" s="403">
        <f>SUM(I236:I237)</f>
        <v>1708.35491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/>
      <c r="G236" s="405">
        <v>1035.16571</v>
      </c>
      <c r="H236" s="454"/>
      <c r="I236" s="405">
        <v>1424.1108999999999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/>
      <c r="G237" s="406">
        <v>295.72410000000002</v>
      </c>
      <c r="H237" s="455"/>
      <c r="I237" s="414">
        <v>284.24401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79.1999</v>
      </c>
      <c r="G238" s="403">
        <f>SUM(G239:G240)</f>
        <v>79.1999</v>
      </c>
      <c r="H238" s="453">
        <f>E238-G238</f>
        <v>1063.8000999999999</v>
      </c>
      <c r="I238" s="403">
        <f>SUM(I239:I240)</f>
        <v>116.38849999999999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>
        <v>67.5959</v>
      </c>
      <c r="G239" s="405">
        <v>67.5959</v>
      </c>
      <c r="H239" s="454"/>
      <c r="I239" s="405">
        <v>96.070999999999998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>
        <v>11.603999999999999</v>
      </c>
      <c r="G240" s="406">
        <v>11.603999999999999</v>
      </c>
      <c r="H240" s="455"/>
      <c r="I240" s="414">
        <v>20.317499999999999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79.1999</v>
      </c>
      <c r="G242" s="185">
        <f>G232+G235+G238+G241</f>
        <v>3005.2450600000002</v>
      </c>
      <c r="H242" s="408">
        <f>SUM(H232:H241)</f>
        <v>1053.7549399999998</v>
      </c>
      <c r="I242" s="416">
        <f>I232+I235+I238+I241</f>
        <v>3910.37041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36
&amp;"-,Normal"&amp;11(iht. motatte landings- og sluttsedler fra fiskesalgslagene; alle tallstørrelser i hele tonn)&amp;R10.09.2019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2019-09-10T08:11:36Z</dcterms:modified>
</cp:coreProperties>
</file>