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A-Nettsider - utvikling\vedlegg\yrkesfiske\statistikk\fangst og kvoter\vekestatistikk\"/>
    </mc:Choice>
  </mc:AlternateContent>
  <bookViews>
    <workbookView xWindow="0" yWindow="0" windowWidth="28800" windowHeight="12435" tabRatio="419"/>
  </bookViews>
  <sheets>
    <sheet name="UKE_11_2015" sheetId="1" r:id="rId1"/>
  </sheets>
  <definedNames>
    <definedName name="_xlnm.Print_Area" localSheetId="0">UKE_11_2015!$A$1:$L$217</definedName>
    <definedName name="Z_14D440E4_F18A_4F78_9989_38C1B133222D_.wvu.Cols" localSheetId="0" hidden="1">UKE_11_2015!#REF!</definedName>
    <definedName name="Z_14D440E4_F18A_4F78_9989_38C1B133222D_.wvu.PrintArea" localSheetId="0" hidden="1">UKE_11_2015!$B$1:$L$217</definedName>
    <definedName name="Z_14D440E4_F18A_4F78_9989_38C1B133222D_.wvu.Rows" localSheetId="0" hidden="1">UKE_11_2015!$329:$1048576,UKE_11_2015!$218:$328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80" i="1" l="1"/>
  <c r="G187" i="1"/>
  <c r="F134" i="1" l="1"/>
  <c r="E63" i="1" l="1"/>
  <c r="E189" i="1"/>
  <c r="F189" i="1"/>
  <c r="E69" i="1" l="1"/>
  <c r="G160" i="1" l="1"/>
  <c r="H163" i="1" l="1"/>
  <c r="H92" i="1"/>
  <c r="H91" i="1" s="1"/>
  <c r="H88" i="1"/>
  <c r="H104" i="1" l="1"/>
  <c r="F173" i="1"/>
  <c r="D173" i="1"/>
  <c r="H40" i="1"/>
  <c r="D203" i="1" l="1"/>
  <c r="D163" i="1" l="1"/>
  <c r="G161" i="1"/>
  <c r="G162" i="1"/>
  <c r="H159" i="1"/>
  <c r="G159" i="1"/>
  <c r="F159" i="1"/>
  <c r="E159" i="1"/>
  <c r="F163" i="1"/>
  <c r="E163" i="1"/>
  <c r="G163" i="1" l="1"/>
  <c r="G101" i="1"/>
  <c r="E25" i="1" l="1"/>
  <c r="E32" i="1"/>
  <c r="G140" i="1" l="1"/>
  <c r="F32" i="1" l="1"/>
  <c r="F92" i="1"/>
  <c r="F91" i="1" l="1"/>
  <c r="F88" i="1"/>
  <c r="F104" i="1" l="1"/>
  <c r="F21" i="1" l="1"/>
  <c r="D129" i="1" l="1"/>
  <c r="H81" i="1"/>
  <c r="F81" i="1"/>
  <c r="F14" i="1" l="1"/>
  <c r="E92" i="1" l="1"/>
  <c r="E91" i="1" s="1"/>
  <c r="H189" i="1"/>
  <c r="F214" i="1"/>
  <c r="H214" i="1"/>
  <c r="F180" i="1"/>
  <c r="H180" i="1"/>
  <c r="H192" i="1" s="1"/>
  <c r="G181" i="1"/>
  <c r="G182" i="1"/>
  <c r="G183" i="1"/>
  <c r="G184" i="1"/>
  <c r="G185" i="1"/>
  <c r="G186" i="1"/>
  <c r="G190" i="1"/>
  <c r="G191" i="1"/>
  <c r="F192" i="1" l="1"/>
  <c r="G214" i="1"/>
  <c r="G180" i="1"/>
  <c r="G192" i="1" s="1"/>
  <c r="E214" i="1"/>
  <c r="H209" i="1"/>
  <c r="G209" i="1"/>
  <c r="F209" i="1"/>
  <c r="E209" i="1"/>
  <c r="D180" i="1"/>
  <c r="D192" i="1" s="1"/>
  <c r="H179" i="1"/>
  <c r="G179" i="1"/>
  <c r="F179" i="1"/>
  <c r="E179" i="1"/>
  <c r="H173" i="1"/>
  <c r="E192" i="1" l="1"/>
  <c r="G141" i="1"/>
  <c r="G139" i="1"/>
  <c r="G138" i="1"/>
  <c r="G137" i="1"/>
  <c r="G135" i="1"/>
  <c r="H134" i="1"/>
  <c r="D134" i="1"/>
  <c r="G133" i="1"/>
  <c r="G132" i="1"/>
  <c r="G131" i="1"/>
  <c r="G130" i="1"/>
  <c r="H129" i="1"/>
  <c r="F129" i="1"/>
  <c r="E129" i="1"/>
  <c r="G129" i="1" l="1"/>
  <c r="H128" i="1"/>
  <c r="D128" i="1"/>
  <c r="G127" i="1"/>
  <c r="G126" i="1"/>
  <c r="H123" i="1"/>
  <c r="E123" i="1"/>
  <c r="D123" i="1"/>
  <c r="H122" i="1"/>
  <c r="G122" i="1"/>
  <c r="F122" i="1"/>
  <c r="E122" i="1"/>
  <c r="H117" i="1"/>
  <c r="F117" i="1"/>
  <c r="D117" i="1"/>
  <c r="D142" i="1" l="1"/>
  <c r="H142" i="1"/>
  <c r="G100" i="1"/>
  <c r="G99" i="1"/>
  <c r="G98" i="1"/>
  <c r="G97" i="1"/>
  <c r="G96" i="1"/>
  <c r="G95" i="1"/>
  <c r="G94" i="1"/>
  <c r="G93" i="1"/>
  <c r="D92" i="1"/>
  <c r="G92" i="1" l="1"/>
  <c r="G91" i="1" s="1"/>
  <c r="D91" i="1"/>
  <c r="G90" i="1"/>
  <c r="G89" i="1"/>
  <c r="E88" i="1"/>
  <c r="E104" i="1" s="1"/>
  <c r="D88" i="1"/>
  <c r="H87" i="1"/>
  <c r="G87" i="1"/>
  <c r="F87" i="1"/>
  <c r="E87" i="1"/>
  <c r="D81" i="1"/>
  <c r="G67" i="1"/>
  <c r="H63" i="1"/>
  <c r="F63" i="1"/>
  <c r="D104" i="1" l="1"/>
  <c r="H69" i="1"/>
  <c r="G88" i="1"/>
  <c r="G104" i="1" s="1"/>
  <c r="F69" i="1"/>
  <c r="G63" i="1"/>
  <c r="H59" i="1"/>
  <c r="G59" i="1"/>
  <c r="F59" i="1"/>
  <c r="E59" i="1"/>
  <c r="G69" i="1" l="1"/>
  <c r="H41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F42" i="1" s="1"/>
  <c r="H30" i="1"/>
  <c r="H25" i="1" s="1"/>
  <c r="H24" i="1" s="1"/>
  <c r="E24" i="1"/>
  <c r="H23" i="1"/>
  <c r="H22" i="1"/>
  <c r="I21" i="1"/>
  <c r="I42" i="1" s="1"/>
  <c r="E21" i="1"/>
  <c r="E42" i="1" s="1"/>
  <c r="D21" i="1"/>
  <c r="D42" i="1" s="1"/>
  <c r="H14" i="1"/>
  <c r="D14" i="1"/>
  <c r="H21" i="1" l="1"/>
  <c r="H42" i="1" s="1"/>
  <c r="G125" i="1"/>
  <c r="F123" i="1"/>
  <c r="G124" i="1"/>
  <c r="G123" i="1" l="1"/>
  <c r="G134" i="1" l="1"/>
  <c r="F128" i="1"/>
  <c r="G128" i="1" s="1"/>
  <c r="G142" i="1" s="1"/>
  <c r="F142" i="1" l="1"/>
  <c r="E134" i="1" l="1"/>
  <c r="E128" i="1" s="1"/>
  <c r="E142" i="1" s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<sst xmlns="http://schemas.openxmlformats.org/spreadsheetml/2006/main" count="232" uniqueCount="115">
  <si>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</si>
  <si>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</si>
  <si>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</si>
  <si>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</si>
  <si>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</si>
  <si>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</si>
  <si>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</si>
  <si>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</si>
  <si>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</si>
  <si>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</si>
  <si>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</si>
  <si>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</si>
  <si>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</si>
  <si>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</si>
  <si>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</si>
  <si>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</si>
  <si>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</si>
  <si>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</si>
  <si>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</si>
  <si>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</si>
  <si>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</si>
  <si>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</si>
  <si>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</si>
  <si>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</si>
  <si>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</si>
  <si>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</si>
  <si>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</si>
  <si>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</si>
  <si>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</si>
  <si>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</si>
  <si>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</si>
  <si>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</si>
  <si>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</si>
  <si>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</si>
  <si>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</si>
  <si>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</si>
  <si>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</si>
  <si>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</si>
  <si>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</si>
  <si>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</si>
  <si>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</si>
  <si>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</si>
  <si>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</si>
  <si>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</si>
  <si>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</si>
  <si>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</si>
  <si>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</si>
  <si>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</si>
  <si>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</si>
  <si>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</si>
  <si>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</si>
  <si>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</si>
  <si>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</si>
  <si>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</si>
  <si>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</si>
  <si>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</si>
  <si>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</si>
  <si>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</si>
  <si>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</si>
  <si>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</si>
  <si>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</si>
  <si>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</si>
  <si>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</si>
  <si>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</si>
  <si>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</si>
  <si>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</si>
  <si>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</si>
  <si>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</si>
  <si>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</si>
  <si>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</si>
  <si>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</si>
  <si>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</si>
  <si>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</si>
  <si>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</si>
  <si>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</si>
  <si>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</si>
  <si>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</si>
  <si>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</si>
  <si>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</si>
  <si>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</si>
  <si>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</si>
  <si>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</si>
  <si>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</si>
  <si>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</si>
  <si>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</si>
  <si>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</si>
  <si>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</si>
  <si>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</si>
  <si>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</si>
  <si>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</si>
  <si>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</si>
  <si>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</si>
  <si>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</si>
  <si>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</si>
  <si>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</si>
  <si>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</si>
  <si>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</si>
  <si>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</si>
  <si>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</si>
  <si>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</si>
  <si>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</si>
  <si>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</si>
  <si>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</si>
  <si>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</si>
  <si>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</si>
  <si>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</si>
  <si>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</si>
  <si>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</si>
  <si>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</si>
  <si>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11</t>
  </si>
  <si>
    <t>LANDET KVANTUM T.O.M UKE 11</t>
  </si>
  <si>
    <t>LANDET KVANTUM T.O.M. UKE 11 2014</t>
  </si>
  <si>
    <r>
      <t xml:space="preserve">3 </t>
    </r>
    <r>
      <rPr>
        <sz val="9"/>
        <color theme="1"/>
        <rFont val="Calibri"/>
        <family val="2"/>
      </rPr>
      <t>Registrert rekreasjonsfiske utgjør 143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</si>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</sst>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0" applyNumberFormat="0" applyFill="0" applyAlignment="0" applyProtection="0"/>
    <xf numFmtId="0" fontId="46" fillId="0" borderId="51" applyNumberFormat="0" applyFill="0" applyAlignment="0" applyProtection="0"/>
    <xf numFmtId="0" fontId="47" fillId="0" borderId="5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53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54" applyNumberFormat="0" applyAlignment="0" applyProtection="0"/>
    <xf numFmtId="0" fontId="53" fillId="0" borderId="0" applyNumberFormat="0" applyFill="0" applyBorder="0" applyAlignment="0" applyProtection="0"/>
    <xf numFmtId="0" fontId="17" fillId="9" borderId="5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41" xfId="0" applyBorder="1" applyAlignment="1">
      <alignment vertical="center"/>
    </xf>
    <xf numFmtId="3" fontId="0" fillId="0" borderId="43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5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42" xfId="0" applyNumberFormat="1" applyBorder="1" applyAlignment="1">
      <alignment horizontal="right" vertical="center" indent="1"/>
    </xf>
    <xf numFmtId="3" fontId="0" fillId="0" borderId="44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3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2" xfId="0" applyNumberFormat="1" applyFont="1" applyBorder="1" applyAlignment="1">
      <alignment horizontal="right" vertical="center" indent="1"/>
    </xf>
    <xf numFmtId="3" fontId="0" fillId="0" borderId="44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5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5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23" fillId="0" borderId="57" xfId="0" applyNumberFormat="1" applyFont="1" applyBorder="1" applyAlignment="1">
      <alignment vertical="center" wrapText="1"/>
    </xf>
    <xf numFmtId="3" fontId="8" fillId="4" borderId="59" xfId="0" applyNumberFormat="1" applyFont="1" applyFill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8" fillId="4" borderId="6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vertical="center" wrapText="1"/>
    </xf>
    <xf numFmtId="3" fontId="5" fillId="0" borderId="33" xfId="0" applyNumberFormat="1" applyFont="1" applyBorder="1" applyAlignment="1">
      <alignment vertical="center" wrapText="1"/>
    </xf>
    <xf numFmtId="3" fontId="5" fillId="0" borderId="34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12" fillId="0" borderId="34" xfId="0" applyNumberFormat="1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59" xfId="0" applyFont="1" applyFill="1" applyBorder="1" applyAlignment="1">
      <alignment horizontal="center" vertical="center"/>
    </xf>
    <xf numFmtId="3" fontId="23" fillId="0" borderId="60" xfId="0" applyNumberFormat="1" applyFont="1" applyBorder="1" applyAlignment="1">
      <alignment vertical="center" wrapText="1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6" xfId="0" applyNumberFormat="1" applyFont="1" applyFill="1" applyBorder="1" applyAlignment="1">
      <alignment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3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12" fillId="0" borderId="33" xfId="0" applyNumberFormat="1" applyFont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vertical="center" wrapText="1"/>
    </xf>
    <xf numFmtId="0" fontId="5" fillId="0" borderId="62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64" xfId="0" applyFont="1" applyBorder="1" applyAlignment="1">
      <alignment vertical="center" wrapText="1"/>
    </xf>
    <xf numFmtId="0" fontId="11" fillId="0" borderId="62" xfId="0" applyFont="1" applyBorder="1" applyAlignment="1">
      <alignment vertical="center" wrapText="1"/>
    </xf>
    <xf numFmtId="0" fontId="12" fillId="0" borderId="62" xfId="0" applyFont="1" applyBorder="1" applyAlignment="1">
      <alignment vertical="center" wrapText="1"/>
    </xf>
    <xf numFmtId="0" fontId="12" fillId="0" borderId="63" xfId="0" applyFont="1" applyBorder="1" applyAlignment="1">
      <alignment vertical="center" wrapText="1"/>
    </xf>
    <xf numFmtId="0" fontId="23" fillId="0" borderId="73" xfId="0" applyFont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0" fontId="24" fillId="4" borderId="76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77" xfId="0" applyNumberFormat="1" applyFont="1" applyBorder="1" applyAlignment="1">
      <alignment vertical="center" wrapText="1"/>
    </xf>
    <xf numFmtId="3" fontId="11" fillId="0" borderId="7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3" fontId="55" fillId="0" borderId="78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1" fillId="0" borderId="82" xfId="0" applyNumberFormat="1" applyFont="1" applyBorder="1" applyAlignment="1">
      <alignment vertical="center" wrapText="1"/>
    </xf>
    <xf numFmtId="3" fontId="11" fillId="0" borderId="58" xfId="0" applyNumberFormat="1" applyFont="1" applyBorder="1" applyAlignment="1">
      <alignment vertical="center" wrapText="1"/>
    </xf>
    <xf numFmtId="3" fontId="11" fillId="0" borderId="66" xfId="0" applyNumberFormat="1" applyFont="1" applyBorder="1" applyAlignment="1">
      <alignment vertical="center" wrapText="1"/>
    </xf>
    <xf numFmtId="3" fontId="22" fillId="0" borderId="57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0" fillId="0" borderId="49" xfId="0" applyNumberFormat="1" applyFont="1" applyFill="1" applyBorder="1" applyAlignment="1">
      <alignment vertical="center"/>
    </xf>
    <xf numFmtId="3" fontId="22" fillId="0" borderId="49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5" fillId="0" borderId="82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1" fillId="0" borderId="67" xfId="0" applyNumberFormat="1" applyFont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8" fillId="4" borderId="28" xfId="0" applyNumberFormat="1" applyFont="1" applyFill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12" fillId="0" borderId="60" xfId="0" applyNumberFormat="1" applyFont="1" applyFill="1" applyBorder="1" applyAlignment="1">
      <alignment vertical="center" wrapText="1"/>
    </xf>
    <xf numFmtId="3" fontId="55" fillId="0" borderId="82" xfId="0" applyNumberFormat="1" applyFont="1" applyBorder="1" applyAlignment="1">
      <alignment vertical="center" wrapText="1"/>
    </xf>
    <xf numFmtId="3" fontId="23" fillId="0" borderId="49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77" xfId="0" applyNumberFormat="1" applyFont="1" applyBorder="1" applyAlignment="1">
      <alignment vertical="center" wrapText="1"/>
    </xf>
    <xf numFmtId="3" fontId="55" fillId="0" borderId="77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2" fillId="0" borderId="83" xfId="0" applyNumberFormat="1" applyFont="1" applyFill="1" applyBorder="1" applyAlignment="1">
      <alignment vertical="center"/>
    </xf>
    <xf numFmtId="3" fontId="0" fillId="0" borderId="33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84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8" xfId="0" applyNumberFormat="1" applyFont="1" applyBorder="1" applyAlignment="1">
      <alignment vertical="center" wrapText="1"/>
    </xf>
    <xf numFmtId="3" fontId="43" fillId="0" borderId="49" xfId="0" applyNumberFormat="1" applyFont="1" applyBorder="1" applyAlignment="1">
      <alignment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19" t="s">
        <v>99</v>
      </c>
      <c r="C2" s="420"/>
      <c r="D2" s="420"/>
      <c r="E2" s="420"/>
      <c r="F2" s="420"/>
      <c r="G2" s="420"/>
      <c r="H2" s="420"/>
      <c r="I2" s="420"/>
      <c r="J2" s="420"/>
      <c r="K2" s="421"/>
      <c r="L2" s="242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07" t="s">
        <v>1</v>
      </c>
      <c r="C7" s="408"/>
      <c r="D7" s="408"/>
      <c r="E7" s="408"/>
      <c r="F7" s="408"/>
      <c r="G7" s="408"/>
      <c r="H7" s="408"/>
      <c r="I7" s="408"/>
      <c r="J7" s="408"/>
      <c r="K7" s="409"/>
      <c r="L7" s="275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02" t="s">
        <v>2</v>
      </c>
      <c r="D9" s="403"/>
      <c r="E9" s="402" t="s">
        <v>21</v>
      </c>
      <c r="F9" s="403"/>
      <c r="G9" s="402" t="s">
        <v>22</v>
      </c>
      <c r="H9" s="403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69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70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92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93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94" t="s">
        <v>94</v>
      </c>
      <c r="D16" s="394"/>
      <c r="E16" s="394"/>
      <c r="F16" s="394"/>
      <c r="G16" s="394"/>
      <c r="H16" s="394"/>
      <c r="I16" s="394"/>
      <c r="J16" s="259"/>
      <c r="K16" s="154"/>
      <c r="L16" s="153"/>
    </row>
    <row r="17" spans="1:12" ht="13.5" customHeight="1" thickBot="1" x14ac:dyDescent="0.3">
      <c r="B17" s="155"/>
      <c r="C17" s="395"/>
      <c r="D17" s="395"/>
      <c r="E17" s="395"/>
      <c r="F17" s="395"/>
      <c r="G17" s="395"/>
      <c r="H17" s="395"/>
      <c r="I17" s="395"/>
      <c r="J17" s="260"/>
      <c r="K17" s="157"/>
      <c r="L17" s="146"/>
    </row>
    <row r="18" spans="1:12" ht="17.100000000000001" customHeight="1" x14ac:dyDescent="0.25">
      <c r="B18" s="404" t="s">
        <v>8</v>
      </c>
      <c r="C18" s="405"/>
      <c r="D18" s="405"/>
      <c r="E18" s="405"/>
      <c r="F18" s="405"/>
      <c r="G18" s="405"/>
      <c r="H18" s="405"/>
      <c r="I18" s="405"/>
      <c r="J18" s="405"/>
      <c r="K18" s="406"/>
      <c r="L18" s="275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55" t="s">
        <v>21</v>
      </c>
      <c r="E20" s="247" t="s">
        <v>109</v>
      </c>
      <c r="F20" s="247" t="s">
        <v>110</v>
      </c>
      <c r="G20" s="247" t="s">
        <v>31</v>
      </c>
      <c r="H20" s="247" t="s">
        <v>81</v>
      </c>
      <c r="I20" s="248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60">
        <f>D23+D22</f>
        <v>130677</v>
      </c>
      <c r="E21" s="309">
        <f>E23+E22</f>
        <v>174.1951</v>
      </c>
      <c r="F21" s="309">
        <f>F22+F23</f>
        <v>17479.171899999998</v>
      </c>
      <c r="G21" s="309"/>
      <c r="H21" s="309">
        <f>H23+H22</f>
        <v>113197.8281</v>
      </c>
      <c r="I21" s="321">
        <f>I23+I22</f>
        <v>30106.877</v>
      </c>
      <c r="J21" s="261"/>
      <c r="K21" s="158"/>
      <c r="L21" s="189"/>
    </row>
    <row r="22" spans="1:12" ht="14.1" customHeight="1" x14ac:dyDescent="0.25">
      <c r="B22" s="147"/>
      <c r="C22" s="213" t="s">
        <v>12</v>
      </c>
      <c r="D22" s="361">
        <v>129927</v>
      </c>
      <c r="E22" s="310">
        <v>161.03559999999999</v>
      </c>
      <c r="F22" s="310">
        <v>17315.631399999998</v>
      </c>
      <c r="G22" s="310"/>
      <c r="H22" s="310">
        <f>D22-F22</f>
        <v>112611.3686</v>
      </c>
      <c r="I22" s="322">
        <v>29887.954900000001</v>
      </c>
      <c r="J22" s="262"/>
      <c r="K22" s="158"/>
      <c r="L22" s="189"/>
    </row>
    <row r="23" spans="1:12" ht="14.1" customHeight="1" thickBot="1" x14ac:dyDescent="0.3">
      <c r="B23" s="147"/>
      <c r="C23" s="214" t="s">
        <v>11</v>
      </c>
      <c r="D23" s="362">
        <v>750</v>
      </c>
      <c r="E23" s="311">
        <v>13.1595</v>
      </c>
      <c r="F23" s="311">
        <v>163.54050000000001</v>
      </c>
      <c r="G23" s="311"/>
      <c r="H23" s="311">
        <f>D23-F23</f>
        <v>586.45949999999993</v>
      </c>
      <c r="I23" s="323">
        <v>218.9221</v>
      </c>
      <c r="J23" s="262"/>
      <c r="K23" s="158"/>
      <c r="L23" s="189"/>
    </row>
    <row r="24" spans="1:12" ht="14.1" customHeight="1" x14ac:dyDescent="0.25">
      <c r="B24" s="147"/>
      <c r="C24" s="212" t="s">
        <v>18</v>
      </c>
      <c r="D24" s="360">
        <f>D32+D31+D25</f>
        <v>265314</v>
      </c>
      <c r="E24" s="309">
        <f>E32+E31+E25</f>
        <v>12189.0988</v>
      </c>
      <c r="F24" s="309">
        <f>F25+F31+F32</f>
        <v>96548.27145</v>
      </c>
      <c r="G24" s="309"/>
      <c r="H24" s="309">
        <f>H25+H31+H32</f>
        <v>168765.72855</v>
      </c>
      <c r="I24" s="321">
        <f>I25+I31+I32</f>
        <v>148043.59179999999</v>
      </c>
      <c r="J24" s="261"/>
      <c r="K24" s="158"/>
      <c r="L24" s="189"/>
    </row>
    <row r="25" spans="1:12" ht="15" customHeight="1" x14ac:dyDescent="0.25">
      <c r="A25" s="23"/>
      <c r="B25" s="159"/>
      <c r="C25" s="215" t="s">
        <v>71</v>
      </c>
      <c r="D25" s="363">
        <f>D26+D27+D28+D29+D30</f>
        <v>206112</v>
      </c>
      <c r="E25" s="312">
        <f>E26+E27+E28+E29</f>
        <v>10478.975699999999</v>
      </c>
      <c r="F25" s="312">
        <f>F26+F27+F28+F29</f>
        <v>84053.875050000002</v>
      </c>
      <c r="G25" s="312"/>
      <c r="H25" s="312">
        <f>H26+H27+H28+H29+H30</f>
        <v>122058.12495</v>
      </c>
      <c r="I25" s="324">
        <f>I26+I27+I28+I29+I30</f>
        <v>125759.14969999999</v>
      </c>
      <c r="J25" s="263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52">
        <v>52744</v>
      </c>
      <c r="E26" s="313">
        <v>3345.0497999999998</v>
      </c>
      <c r="F26" s="313">
        <v>19536.126499999998</v>
      </c>
      <c r="G26" s="313"/>
      <c r="H26" s="313">
        <f>D26-F26+G26</f>
        <v>33207.873500000002</v>
      </c>
      <c r="I26" s="325">
        <v>34430.790399999998</v>
      </c>
      <c r="J26" s="264"/>
      <c r="K26" s="158"/>
      <c r="L26" s="189"/>
    </row>
    <row r="27" spans="1:12" ht="14.1" customHeight="1" x14ac:dyDescent="0.25">
      <c r="A27" s="24"/>
      <c r="B27" s="160"/>
      <c r="C27" s="216" t="s">
        <v>75</v>
      </c>
      <c r="D27" s="352">
        <v>50440</v>
      </c>
      <c r="E27" s="313">
        <v>2996.9202</v>
      </c>
      <c r="F27" s="313">
        <v>25562.234899999999</v>
      </c>
      <c r="G27" s="313"/>
      <c r="H27" s="313">
        <f>D27-F27+G27</f>
        <v>24877.765100000001</v>
      </c>
      <c r="I27" s="325">
        <v>33162.240599999997</v>
      </c>
      <c r="J27" s="264"/>
      <c r="K27" s="158"/>
      <c r="L27" s="189"/>
    </row>
    <row r="28" spans="1:12" ht="14.1" customHeight="1" x14ac:dyDescent="0.25">
      <c r="A28" s="24"/>
      <c r="B28" s="160"/>
      <c r="C28" s="216" t="s">
        <v>76</v>
      </c>
      <c r="D28" s="352">
        <v>51365</v>
      </c>
      <c r="E28" s="313">
        <v>2351.8078</v>
      </c>
      <c r="F28" s="313">
        <v>24059.897099999998</v>
      </c>
      <c r="G28" s="313"/>
      <c r="H28" s="313">
        <f>D28-F28+G28</f>
        <v>27305.102900000002</v>
      </c>
      <c r="I28" s="325">
        <v>35774.784399999997</v>
      </c>
      <c r="J28" s="264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52">
        <v>34363</v>
      </c>
      <c r="E29" s="313">
        <v>1785.1978999999999</v>
      </c>
      <c r="F29" s="313">
        <v>14895.616550000001</v>
      </c>
      <c r="G29" s="313"/>
      <c r="H29" s="313">
        <f>D29-F29+G29</f>
        <v>19467.383450000001</v>
      </c>
      <c r="I29" s="325">
        <v>22391.334299999999</v>
      </c>
      <c r="J29" s="264"/>
      <c r="K29" s="158"/>
      <c r="L29" s="189"/>
    </row>
    <row r="30" spans="1:12" ht="14.1" customHeight="1" x14ac:dyDescent="0.25">
      <c r="A30" s="24"/>
      <c r="B30" s="160"/>
      <c r="C30" s="216" t="s">
        <v>72</v>
      </c>
      <c r="D30" s="352">
        <v>17200</v>
      </c>
      <c r="E30" s="313"/>
      <c r="F30" s="313"/>
      <c r="G30" s="313"/>
      <c r="H30" s="313">
        <f>D30-F30</f>
        <v>17200</v>
      </c>
      <c r="I30" s="325"/>
      <c r="J30" s="264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63">
        <v>33987</v>
      </c>
      <c r="E31" s="312">
        <v>12.114000000000001</v>
      </c>
      <c r="F31" s="312">
        <v>6359.2579999999998</v>
      </c>
      <c r="G31" s="312"/>
      <c r="H31" s="312">
        <f>D31-F31</f>
        <v>27627.741999999998</v>
      </c>
      <c r="I31" s="324">
        <v>9947.0794000000005</v>
      </c>
      <c r="J31" s="263"/>
      <c r="K31" s="158"/>
      <c r="L31" s="189"/>
    </row>
    <row r="32" spans="1:12" ht="14.1" customHeight="1" x14ac:dyDescent="0.25">
      <c r="A32" s="25"/>
      <c r="B32" s="159"/>
      <c r="C32" s="215" t="s">
        <v>73</v>
      </c>
      <c r="D32" s="363">
        <f>D33+D34</f>
        <v>25215</v>
      </c>
      <c r="E32" s="312">
        <f>E33</f>
        <v>1698.0091</v>
      </c>
      <c r="F32" s="312">
        <f>F33</f>
        <v>6135.1383999999998</v>
      </c>
      <c r="G32" s="312"/>
      <c r="H32" s="312">
        <f>H33+H34</f>
        <v>19079.8616</v>
      </c>
      <c r="I32" s="324">
        <f>I33</f>
        <v>12337.3627</v>
      </c>
      <c r="J32" s="263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52">
        <v>23115</v>
      </c>
      <c r="E33" s="313">
        <v>1698.0091</v>
      </c>
      <c r="F33" s="313">
        <v>6135.1383999999998</v>
      </c>
      <c r="G33" s="313"/>
      <c r="H33" s="313">
        <f>D33-F33+G33</f>
        <v>16979.8616</v>
      </c>
      <c r="I33" s="325">
        <v>12337.3627</v>
      </c>
      <c r="J33" s="264"/>
      <c r="K33" s="158"/>
      <c r="L33" s="189"/>
    </row>
    <row r="34" spans="1:12" ht="14.1" customHeight="1" thickBot="1" x14ac:dyDescent="0.3">
      <c r="A34" s="24"/>
      <c r="B34" s="160"/>
      <c r="C34" s="217" t="s">
        <v>74</v>
      </c>
      <c r="D34" s="364">
        <v>2100</v>
      </c>
      <c r="E34" s="314"/>
      <c r="F34" s="314"/>
      <c r="G34" s="314"/>
      <c r="H34" s="314">
        <f t="shared" ref="H34:H40" si="0">D34-F34</f>
        <v>2100</v>
      </c>
      <c r="I34" s="326"/>
      <c r="J34" s="264"/>
      <c r="K34" s="158"/>
      <c r="L34" s="189"/>
    </row>
    <row r="35" spans="1:12" ht="15.75" customHeight="1" thickBot="1" x14ac:dyDescent="0.3">
      <c r="B35" s="147"/>
      <c r="C35" s="218" t="s">
        <v>103</v>
      </c>
      <c r="D35" s="355">
        <v>4000</v>
      </c>
      <c r="E35" s="315">
        <v>118.50449999999999</v>
      </c>
      <c r="F35" s="315">
        <v>424.05124999999998</v>
      </c>
      <c r="G35" s="315"/>
      <c r="H35" s="315">
        <f>D35-F35</f>
        <v>3575.94875</v>
      </c>
      <c r="I35" s="327">
        <v>309.58350000000002</v>
      </c>
      <c r="J35" s="261"/>
      <c r="K35" s="158"/>
      <c r="L35" s="189"/>
    </row>
    <row r="36" spans="1:12" ht="14.1" customHeight="1" thickBot="1" x14ac:dyDescent="0.3">
      <c r="B36" s="147"/>
      <c r="C36" s="218" t="s">
        <v>13</v>
      </c>
      <c r="D36" s="355">
        <v>749</v>
      </c>
      <c r="E36" s="315">
        <v>19.555</v>
      </c>
      <c r="F36" s="315">
        <v>95.762600000000006</v>
      </c>
      <c r="G36" s="315"/>
      <c r="H36" s="315">
        <f t="shared" si="0"/>
        <v>653.23739999999998</v>
      </c>
      <c r="I36" s="327">
        <v>84.103099999999998</v>
      </c>
      <c r="J36" s="261"/>
      <c r="K36" s="158"/>
      <c r="L36" s="189"/>
    </row>
    <row r="37" spans="1:12" ht="17.25" customHeight="1" thickBot="1" x14ac:dyDescent="0.3">
      <c r="B37" s="147"/>
      <c r="C37" s="218" t="s">
        <v>104</v>
      </c>
      <c r="D37" s="355">
        <v>3000</v>
      </c>
      <c r="E37" s="315"/>
      <c r="F37" s="315"/>
      <c r="G37" s="315"/>
      <c r="H37" s="315">
        <f t="shared" si="0"/>
        <v>3000</v>
      </c>
      <c r="I37" s="327"/>
      <c r="J37" s="261"/>
      <c r="K37" s="158"/>
      <c r="L37" s="189"/>
    </row>
    <row r="38" spans="1:12" ht="17.25" customHeight="1" thickBot="1" x14ac:dyDescent="0.3">
      <c r="B38" s="147"/>
      <c r="C38" s="218" t="s">
        <v>105</v>
      </c>
      <c r="D38" s="355">
        <v>7000</v>
      </c>
      <c r="E38" s="315"/>
      <c r="F38" s="315">
        <v>7000</v>
      </c>
      <c r="G38" s="315"/>
      <c r="H38" s="315">
        <f t="shared" si="0"/>
        <v>0</v>
      </c>
      <c r="I38" s="327">
        <v>241.19370000000001</v>
      </c>
      <c r="J38" s="261"/>
      <c r="K38" s="158"/>
      <c r="L38" s="189"/>
    </row>
    <row r="39" spans="1:12" ht="17.25" customHeight="1" thickBot="1" x14ac:dyDescent="0.3">
      <c r="B39" s="147"/>
      <c r="C39" s="218" t="s">
        <v>67</v>
      </c>
      <c r="D39" s="355">
        <v>500</v>
      </c>
      <c r="E39" s="315"/>
      <c r="F39" s="315"/>
      <c r="G39" s="315"/>
      <c r="H39" s="315">
        <f t="shared" si="0"/>
        <v>500</v>
      </c>
      <c r="I39" s="327"/>
      <c r="J39" s="261"/>
      <c r="K39" s="158"/>
      <c r="L39" s="189"/>
    </row>
    <row r="40" spans="1:12" ht="17.25" customHeight="1" thickBot="1" x14ac:dyDescent="0.3">
      <c r="B40" s="147"/>
      <c r="C40" s="218" t="s">
        <v>106</v>
      </c>
      <c r="D40" s="355">
        <v>3680</v>
      </c>
      <c r="E40" s="315"/>
      <c r="F40" s="315"/>
      <c r="G40" s="315"/>
      <c r="H40" s="315">
        <f t="shared" si="0"/>
        <v>3680</v>
      </c>
      <c r="I40" s="327"/>
      <c r="J40" s="261"/>
      <c r="K40" s="158"/>
      <c r="L40" s="189"/>
    </row>
    <row r="41" spans="1:12" ht="14.1" customHeight="1" thickBot="1" x14ac:dyDescent="0.3">
      <c r="B41" s="147"/>
      <c r="C41" s="184" t="s">
        <v>14</v>
      </c>
      <c r="D41" s="355"/>
      <c r="E41" s="315">
        <v>9.7504999999946449</v>
      </c>
      <c r="F41" s="315">
        <v>30.59930000003078</v>
      </c>
      <c r="G41" s="315"/>
      <c r="H41" s="315">
        <f>D41-F41</f>
        <v>-30.59930000003078</v>
      </c>
      <c r="I41" s="327">
        <v>289.37390000000596</v>
      </c>
      <c r="J41" s="261"/>
      <c r="K41" s="158"/>
      <c r="L41" s="189"/>
    </row>
    <row r="42" spans="1:12" ht="16.5" customHeight="1" thickBot="1" x14ac:dyDescent="0.3">
      <c r="B42" s="147"/>
      <c r="C42" s="229" t="s">
        <v>9</v>
      </c>
      <c r="D42" s="237">
        <f>D21+D24+D35+D36+D37+D38+D39+D40+D41</f>
        <v>414920</v>
      </c>
      <c r="E42" s="365">
        <f>E21+E24+E35+E36+E37+E38+E39+E40+E41</f>
        <v>12511.103899999995</v>
      </c>
      <c r="F42" s="257">
        <f>F21+F24+F35+F36+F37+F38+F39+F40+F41</f>
        <v>121577.85650000004</v>
      </c>
      <c r="G42" s="257"/>
      <c r="H42" s="257">
        <f>H21+H24+H35+H36+H37+H38+H39+H40+H41</f>
        <v>293342.14349999989</v>
      </c>
      <c r="I42" s="282">
        <f>I21+I24+I35+I36+I37+I38+I39+I40+I41</f>
        <v>179074.72300000003</v>
      </c>
      <c r="J42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107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72" t="s">
        <v>112</v>
      </c>
      <c r="D45" s="274"/>
      <c r="E45" s="274"/>
      <c r="F45" s="274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108</v>
      </c>
      <c r="D46" s="274"/>
      <c r="E46" s="274"/>
      <c r="F46" s="274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91"/>
      <c r="D48" s="287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36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07" t="s">
        <v>1</v>
      </c>
      <c r="C50" s="408"/>
      <c r="D50" s="408"/>
      <c r="E50" s="408"/>
      <c r="F50" s="408"/>
      <c r="G50" s="408"/>
      <c r="H50" s="408"/>
      <c r="I50" s="408"/>
      <c r="J50" s="408"/>
      <c r="K50" s="409"/>
      <c r="L50" s="275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92" t="s">
        <v>2</v>
      </c>
      <c r="D52" s="393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33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34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37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04" t="s">
        <v>8</v>
      </c>
      <c r="C58" s="405"/>
      <c r="D58" s="405"/>
      <c r="E58" s="405"/>
      <c r="F58" s="405"/>
      <c r="G58" s="405"/>
      <c r="H58" s="405"/>
      <c r="I58" s="405"/>
      <c r="J58" s="405"/>
      <c r="K58" s="406"/>
      <c r="L58" s="275"/>
    </row>
    <row r="59" spans="2:12" s="3" customFormat="1" ht="48" customHeight="1" thickBot="1" x14ac:dyDescent="0.3">
      <c r="B59" s="173"/>
      <c r="C59" s="228" t="s">
        <v>20</v>
      </c>
      <c r="D59" s="255" t="s">
        <v>21</v>
      </c>
      <c r="E59" s="247" t="str">
        <f>E20</f>
        <v>LANDET KVANTUM UKE 11</v>
      </c>
      <c r="F59" s="247" t="str">
        <f>F20</f>
        <v>LANDET KVANTUM T.O.M UKE 11</v>
      </c>
      <c r="G59" s="247" t="str">
        <f>H20</f>
        <v>RESTKVOTER</v>
      </c>
      <c r="H59" s="248" t="str">
        <f>I20</f>
        <v>LANDET KVANTUM T.O.M. UKE 11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38</v>
      </c>
      <c r="D60" s="414"/>
      <c r="E60" s="309"/>
      <c r="F60" s="309">
        <v>53.148099999999999</v>
      </c>
      <c r="G60" s="309"/>
      <c r="H60" s="321">
        <v>82.984200000000001</v>
      </c>
      <c r="I60" s="193"/>
      <c r="J60" s="193"/>
      <c r="K60" s="241"/>
      <c r="L60" s="131"/>
    </row>
    <row r="61" spans="2:12" ht="14.1" customHeight="1" x14ac:dyDescent="0.25">
      <c r="B61" s="176"/>
      <c r="C61" s="178" t="s">
        <v>35</v>
      </c>
      <c r="D61" s="414"/>
      <c r="E61" s="340">
        <v>46.877099999999999</v>
      </c>
      <c r="F61" s="340">
        <v>172.43270000000001</v>
      </c>
      <c r="G61" s="340"/>
      <c r="H61" s="357">
        <v>202.1669</v>
      </c>
      <c r="I61" s="193"/>
      <c r="J61" s="193"/>
      <c r="K61" s="241"/>
      <c r="L61" s="131"/>
    </row>
    <row r="62" spans="2:12" ht="14.1" customHeight="1" thickBot="1" x14ac:dyDescent="0.3">
      <c r="B62" s="176"/>
      <c r="C62" s="179" t="s">
        <v>39</v>
      </c>
      <c r="D62" s="415"/>
      <c r="E62" s="356">
        <v>0</v>
      </c>
      <c r="F62" s="356">
        <v>28.075700000000001</v>
      </c>
      <c r="G62" s="356"/>
      <c r="H62" s="358">
        <v>34.797600000000003</v>
      </c>
      <c r="I62" s="193"/>
      <c r="J62" s="193"/>
      <c r="K62" s="241"/>
      <c r="L62" s="131"/>
    </row>
    <row r="63" spans="2:12" s="113" customFormat="1" ht="15.6" customHeight="1" x14ac:dyDescent="0.25">
      <c r="B63" s="194"/>
      <c r="C63" s="180" t="s">
        <v>68</v>
      </c>
      <c r="D63" s="236">
        <v>5700</v>
      </c>
      <c r="E63" s="316">
        <f>SUM(E64:E66)</f>
        <v>0</v>
      </c>
      <c r="F63" s="316">
        <f>F64+F65+F66</f>
        <v>9.3269000000000002</v>
      </c>
      <c r="G63" s="316">
        <f>D63-F63</f>
        <v>5690.6731</v>
      </c>
      <c r="H63" s="320">
        <f>H64+H65+H66</f>
        <v>13.279299999999999</v>
      </c>
      <c r="I63" s="195"/>
      <c r="J63" s="195"/>
      <c r="K63" s="241"/>
      <c r="L63" s="131"/>
    </row>
    <row r="64" spans="2:12" s="24" customFormat="1" ht="14.1" customHeight="1" x14ac:dyDescent="0.25">
      <c r="B64" s="181"/>
      <c r="C64" s="182" t="s">
        <v>40</v>
      </c>
      <c r="D64" s="341"/>
      <c r="E64" s="329">
        <v>0</v>
      </c>
      <c r="F64" s="329">
        <v>1.381</v>
      </c>
      <c r="G64" s="329"/>
      <c r="H64" s="330">
        <v>1.5832999999999999</v>
      </c>
      <c r="I64" s="183"/>
      <c r="J64" s="183"/>
      <c r="K64" s="241"/>
      <c r="L64" s="131"/>
    </row>
    <row r="65" spans="2:12" s="24" customFormat="1" ht="14.1" customHeight="1" x14ac:dyDescent="0.25">
      <c r="B65" s="181"/>
      <c r="C65" s="182" t="s">
        <v>41</v>
      </c>
      <c r="D65" s="341"/>
      <c r="E65" s="329">
        <v>0</v>
      </c>
      <c r="F65" s="329">
        <v>2.9719000000000002</v>
      </c>
      <c r="G65" s="329"/>
      <c r="H65" s="330">
        <v>3.2311999999999999</v>
      </c>
      <c r="I65" s="220"/>
      <c r="J65" s="220"/>
      <c r="K65" s="241"/>
      <c r="L65" s="131"/>
    </row>
    <row r="66" spans="2:12" s="24" customFormat="1" ht="14.1" customHeight="1" thickBot="1" x14ac:dyDescent="0.3">
      <c r="B66" s="181"/>
      <c r="C66" s="182" t="s">
        <v>42</v>
      </c>
      <c r="D66" s="342"/>
      <c r="E66" s="343">
        <v>0</v>
      </c>
      <c r="F66" s="343">
        <v>4.9740000000000002</v>
      </c>
      <c r="G66" s="343"/>
      <c r="H66" s="359">
        <v>8.4648000000000003</v>
      </c>
      <c r="I66" s="220"/>
      <c r="J66" s="220"/>
      <c r="K66" s="241"/>
      <c r="L66" s="131"/>
    </row>
    <row r="67" spans="2:12" ht="14.1" customHeight="1" thickBot="1" x14ac:dyDescent="0.3">
      <c r="B67" s="147"/>
      <c r="C67" s="184" t="s">
        <v>43</v>
      </c>
      <c r="D67" s="328">
        <v>123</v>
      </c>
      <c r="E67" s="317"/>
      <c r="F67" s="317">
        <v>4.4802</v>
      </c>
      <c r="G67" s="317">
        <f>D67-F67</f>
        <v>118.5198</v>
      </c>
      <c r="H67" s="331">
        <v>0.84719999999999995</v>
      </c>
      <c r="I67" s="189"/>
      <c r="J67" s="189"/>
      <c r="K67" s="241"/>
      <c r="L67" s="131"/>
    </row>
    <row r="68" spans="2:12" ht="14.1" customHeight="1" thickBot="1" x14ac:dyDescent="0.3">
      <c r="B68" s="147"/>
      <c r="C68" s="184" t="s">
        <v>14</v>
      </c>
      <c r="D68" s="328"/>
      <c r="E68" s="317"/>
      <c r="F68" s="317">
        <v>0.536200000000008</v>
      </c>
      <c r="G68" s="317"/>
      <c r="H68" s="331"/>
      <c r="I68" s="189"/>
      <c r="J68" s="189"/>
      <c r="K68" s="241"/>
      <c r="L68" s="131"/>
    </row>
    <row r="69" spans="2:12" s="3" customFormat="1" ht="16.5" customHeight="1" thickBot="1" x14ac:dyDescent="0.3">
      <c r="B69" s="145"/>
      <c r="C69" s="229" t="s">
        <v>9</v>
      </c>
      <c r="D69" s="237">
        <v>9675</v>
      </c>
      <c r="E69" s="257">
        <f>E60+E61+E62+E63+E67+E68</f>
        <v>46.877099999999999</v>
      </c>
      <c r="F69" s="257">
        <f>F60+F61+F62+F63+F67+F68</f>
        <v>267.99980000000005</v>
      </c>
      <c r="G69" s="257">
        <f>D69-F69</f>
        <v>9407.0002000000004</v>
      </c>
      <c r="H69" s="282">
        <f>H60+H61+H62+H63+H67+H68</f>
        <v>334.07519999999994</v>
      </c>
      <c r="I69" s="210"/>
      <c r="J69" s="210"/>
      <c r="K69" s="241"/>
      <c r="L69" s="131"/>
    </row>
    <row r="70" spans="2:12" s="3" customFormat="1" ht="19.149999999999999" customHeight="1" thickBot="1" x14ac:dyDescent="0.3">
      <c r="B70" s="190"/>
      <c r="C70" s="416"/>
      <c r="D70" s="416"/>
      <c r="E70" s="416"/>
      <c r="F70" s="266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32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07" t="s">
        <v>1</v>
      </c>
      <c r="C75" s="408"/>
      <c r="D75" s="408"/>
      <c r="E75" s="408"/>
      <c r="F75" s="408"/>
      <c r="G75" s="408"/>
      <c r="H75" s="408"/>
      <c r="I75" s="408"/>
      <c r="J75" s="408"/>
      <c r="K75" s="409"/>
      <c r="L75" s="275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02" t="s">
        <v>2</v>
      </c>
      <c r="D77" s="403"/>
      <c r="E77" s="402" t="s">
        <v>21</v>
      </c>
      <c r="F77" s="410"/>
      <c r="G77" s="402" t="s">
        <v>22</v>
      </c>
      <c r="H77" s="403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9" t="s">
        <v>5</v>
      </c>
      <c r="F78" s="208">
        <v>33161</v>
      </c>
      <c r="G78" s="238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8" t="s">
        <v>69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34</v>
      </c>
      <c r="D80" s="206">
        <v>11270</v>
      </c>
      <c r="E80" s="200" t="s">
        <v>92</v>
      </c>
      <c r="F80" s="203">
        <v>930</v>
      </c>
      <c r="G80" s="238" t="s">
        <v>70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37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70" t="s">
        <v>95</v>
      </c>
      <c r="D82" s="271"/>
      <c r="E82" s="271"/>
      <c r="F82" s="271"/>
      <c r="G82" s="271"/>
      <c r="H82" s="271"/>
      <c r="I82" s="269"/>
      <c r="J82" s="146"/>
      <c r="K82" s="148"/>
      <c r="L82" s="146"/>
    </row>
    <row r="83" spans="1:12" ht="14.25" customHeight="1" x14ac:dyDescent="0.25">
      <c r="B83" s="147"/>
      <c r="C83" s="417" t="s">
        <v>96</v>
      </c>
      <c r="D83" s="417"/>
      <c r="E83" s="417"/>
      <c r="F83" s="417"/>
      <c r="G83" s="417"/>
      <c r="H83" s="417"/>
      <c r="I83" s="269"/>
      <c r="J83" s="146"/>
      <c r="K83" s="148"/>
      <c r="L83" s="146"/>
    </row>
    <row r="84" spans="1:12" ht="6" customHeight="1" thickBot="1" x14ac:dyDescent="0.3">
      <c r="B84" s="185"/>
      <c r="C84" s="418"/>
      <c r="D84" s="418"/>
      <c r="E84" s="418"/>
      <c r="F84" s="418"/>
      <c r="G84" s="418"/>
      <c r="H84" s="418"/>
      <c r="I84" s="187"/>
      <c r="J84" s="187"/>
      <c r="K84" s="188"/>
      <c r="L84" s="146"/>
    </row>
    <row r="85" spans="1:12" ht="14.1" customHeight="1" thickTop="1" x14ac:dyDescent="0.25">
      <c r="B85" s="411" t="s">
        <v>8</v>
      </c>
      <c r="C85" s="412"/>
      <c r="D85" s="412"/>
      <c r="E85" s="412"/>
      <c r="F85" s="412"/>
      <c r="G85" s="412"/>
      <c r="H85" s="412"/>
      <c r="I85" s="412"/>
      <c r="J85" s="412"/>
      <c r="K85" s="413"/>
      <c r="L85" s="275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55" t="s">
        <v>21</v>
      </c>
      <c r="E87" s="247" t="str">
        <f>E20</f>
        <v>LANDET KVANTUM UKE 11</v>
      </c>
      <c r="F87" s="247" t="str">
        <f>F20</f>
        <v>LANDET KVANTUM T.O.M UKE 11</v>
      </c>
      <c r="G87" s="247" t="str">
        <f>H20</f>
        <v>RESTKVOTER</v>
      </c>
      <c r="H87" s="248" t="str">
        <f>I20</f>
        <v>LANDET KVANTUM T.O.M. UKE 11 2014</v>
      </c>
      <c r="I87" s="6"/>
      <c r="J87" s="146"/>
      <c r="K87" s="10"/>
      <c r="L87" s="146"/>
    </row>
    <row r="88" spans="1:12" ht="14.1" customHeight="1" x14ac:dyDescent="0.25">
      <c r="B88" s="9"/>
      <c r="C88" s="177" t="s">
        <v>17</v>
      </c>
      <c r="D88" s="236">
        <f>D90+D89</f>
        <v>33161</v>
      </c>
      <c r="E88" s="366">
        <f>E90+E89</f>
        <v>286.64830000000001</v>
      </c>
      <c r="F88" s="366">
        <f>F89+F90</f>
        <v>6654.2578000000003</v>
      </c>
      <c r="G88" s="366">
        <f>G89+G90</f>
        <v>26506.742200000001</v>
      </c>
      <c r="H88" s="367">
        <f>H89+H90</f>
        <v>5713.6414000000004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50">
        <v>32411</v>
      </c>
      <c r="E89" s="250">
        <v>273.8159</v>
      </c>
      <c r="F89" s="250">
        <v>6494.7012000000004</v>
      </c>
      <c r="G89" s="250">
        <f>D89-F89</f>
        <v>25916.2988</v>
      </c>
      <c r="H89" s="332">
        <v>5502.7860000000001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04">
        <v>750</v>
      </c>
      <c r="E90" s="251">
        <v>12.8324</v>
      </c>
      <c r="F90" s="251">
        <v>159.5566</v>
      </c>
      <c r="G90" s="251">
        <f>D90-F90</f>
        <v>590.4434</v>
      </c>
      <c r="H90" s="333">
        <v>210.8554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256">
        <f>D92+D98+D99</f>
        <v>54106</v>
      </c>
      <c r="E91" s="254">
        <f>E92+E98+E99</f>
        <v>1150.9155000000003</v>
      </c>
      <c r="F91" s="254">
        <f>F92+F98+F99</f>
        <v>12669.85</v>
      </c>
      <c r="G91" s="254">
        <f>G92+G98+G99</f>
        <v>41436.150000000009</v>
      </c>
      <c r="H91" s="303">
        <f>H92+H98+H99</f>
        <v>11447.3896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71</v>
      </c>
      <c r="D92" s="351">
        <f>D93+D94+D95+D96+D97</f>
        <v>40038</v>
      </c>
      <c r="E92" s="279">
        <f>E93+E94+E95+E96+E97</f>
        <v>1115.5257000000001</v>
      </c>
      <c r="F92" s="279">
        <f>F93+F94+F95+F96+F97</f>
        <v>9652.3698999999997</v>
      </c>
      <c r="G92" s="279">
        <f>G93+G94+G95+G96+G97</f>
        <v>30385.630100000002</v>
      </c>
      <c r="H92" s="305">
        <f>H93+H94+H96+H97</f>
        <v>7854.3594000000003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52">
        <v>9211</v>
      </c>
      <c r="E93" s="249">
        <v>93.734700000000004</v>
      </c>
      <c r="F93" s="249">
        <v>1803.8525</v>
      </c>
      <c r="G93" s="249">
        <f>D93-F93</f>
        <v>7407.1475</v>
      </c>
      <c r="H93" s="277">
        <v>1546.5968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52">
        <v>8490</v>
      </c>
      <c r="E94" s="249">
        <v>92.921400000000006</v>
      </c>
      <c r="F94" s="249">
        <v>2335.3530000000001</v>
      </c>
      <c r="G94" s="249">
        <f t="shared" ref="G94:G100" si="1">D94-F94</f>
        <v>6154.6469999999999</v>
      </c>
      <c r="H94" s="277">
        <v>2174.2447000000002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77</v>
      </c>
      <c r="D95" s="352">
        <v>4000</v>
      </c>
      <c r="E95" s="249"/>
      <c r="F95" s="249"/>
      <c r="G95" s="249">
        <f>D95-F95</f>
        <v>4000</v>
      </c>
      <c r="H95" s="277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52">
        <v>11811</v>
      </c>
      <c r="E96" s="249">
        <v>426.9701</v>
      </c>
      <c r="F96" s="249">
        <v>3350.607</v>
      </c>
      <c r="G96" s="249">
        <f t="shared" si="1"/>
        <v>8460.393</v>
      </c>
      <c r="H96" s="277">
        <v>2701.3933000000002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52">
        <v>6526</v>
      </c>
      <c r="E97" s="249">
        <v>501.89949999999999</v>
      </c>
      <c r="F97" s="249">
        <v>2162.5574000000001</v>
      </c>
      <c r="G97" s="249">
        <f t="shared" si="1"/>
        <v>4363.4426000000003</v>
      </c>
      <c r="H97" s="277">
        <v>1432.1246000000001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35</v>
      </c>
      <c r="D98" s="351">
        <v>9739</v>
      </c>
      <c r="E98" s="279">
        <v>7.6943999999999999</v>
      </c>
      <c r="F98" s="279">
        <v>2495.0010000000002</v>
      </c>
      <c r="G98" s="279">
        <f t="shared" si="1"/>
        <v>7243.9989999999998</v>
      </c>
      <c r="H98" s="305">
        <v>3153.9484000000002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70</v>
      </c>
      <c r="D99" s="353">
        <v>4329</v>
      </c>
      <c r="E99" s="253">
        <v>27.695399999999999</v>
      </c>
      <c r="F99" s="253">
        <v>522.47910000000002</v>
      </c>
      <c r="G99" s="253">
        <f t="shared" si="1"/>
        <v>3806.5209</v>
      </c>
      <c r="H99" s="268">
        <v>439.08179999999999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354">
        <v>548</v>
      </c>
      <c r="E100" s="252">
        <v>0</v>
      </c>
      <c r="F100" s="252">
        <v>25.112300000000001</v>
      </c>
      <c r="G100" s="252">
        <f t="shared" si="1"/>
        <v>522.8877</v>
      </c>
      <c r="H100" s="267">
        <v>23.547000000000001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86</v>
      </c>
      <c r="D101" s="355">
        <v>930</v>
      </c>
      <c r="E101" s="280"/>
      <c r="F101" s="280"/>
      <c r="G101" s="280">
        <f>D101-F101</f>
        <v>930</v>
      </c>
      <c r="H101" s="281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79</v>
      </c>
      <c r="D102" s="354">
        <v>300</v>
      </c>
      <c r="E102" s="252"/>
      <c r="F102" s="252">
        <v>300</v>
      </c>
      <c r="G102" s="252"/>
      <c r="H102" s="267">
        <v>11.526</v>
      </c>
      <c r="I102" s="189"/>
      <c r="J102" s="189"/>
      <c r="K102" s="158"/>
      <c r="L102" s="189"/>
    </row>
    <row r="103" spans="1:12" ht="15.75" thickBot="1" x14ac:dyDescent="0.3">
      <c r="B103" s="9"/>
      <c r="C103" s="184" t="s">
        <v>14</v>
      </c>
      <c r="D103" s="354"/>
      <c r="E103" s="252"/>
      <c r="F103" s="252">
        <v>0.61689999999725842</v>
      </c>
      <c r="G103" s="252"/>
      <c r="H103" s="267">
        <v>2.6790999999975611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7">
        <f>D88+D91+D100+D101+D102+D103</f>
        <v>89045</v>
      </c>
      <c r="E104" s="257">
        <f>E88+E91+E100+E102+E103</f>
        <v>1437.5638000000004</v>
      </c>
      <c r="F104" s="257">
        <f>F88+F91+F100+F102+F103</f>
        <v>19649.837</v>
      </c>
      <c r="G104" s="257">
        <f>G88+G91+G100+G101+G102+G103</f>
        <v>69395.779900000009</v>
      </c>
      <c r="H104" s="282">
        <f>H88+H91+H100+H102+H103</f>
        <v>17198.783100000001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97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87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73" t="s">
        <v>113</v>
      </c>
      <c r="D108" s="273"/>
      <c r="E108" s="273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44</v>
      </c>
      <c r="I110" s="91"/>
      <c r="J110" s="91"/>
      <c r="L110" s="91"/>
    </row>
    <row r="111" spans="1:12" ht="17.100000000000001" customHeight="1" thickTop="1" x14ac:dyDescent="0.25">
      <c r="B111" s="407" t="s">
        <v>1</v>
      </c>
      <c r="C111" s="408"/>
      <c r="D111" s="408"/>
      <c r="E111" s="408"/>
      <c r="F111" s="408"/>
      <c r="G111" s="408"/>
      <c r="H111" s="408"/>
      <c r="I111" s="408"/>
      <c r="J111" s="408"/>
      <c r="K111" s="409"/>
      <c r="L111" s="275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02" t="s">
        <v>2</v>
      </c>
      <c r="D113" s="403"/>
      <c r="E113" s="402" t="s">
        <v>21</v>
      </c>
      <c r="F113" s="403"/>
      <c r="G113" s="402" t="s">
        <v>22</v>
      </c>
      <c r="H113" s="403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69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34</v>
      </c>
      <c r="D116" s="206">
        <v>4050</v>
      </c>
      <c r="E116" s="12" t="s">
        <v>45</v>
      </c>
      <c r="F116" s="206">
        <v>25860</v>
      </c>
      <c r="G116" s="149" t="s">
        <v>70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37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98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04" t="s">
        <v>8</v>
      </c>
      <c r="C120" s="405"/>
      <c r="D120" s="405"/>
      <c r="E120" s="405"/>
      <c r="F120" s="405"/>
      <c r="G120" s="405"/>
      <c r="H120" s="405"/>
      <c r="I120" s="405"/>
      <c r="J120" s="405"/>
      <c r="K120" s="406"/>
      <c r="L120" s="275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92" t="s">
        <v>20</v>
      </c>
      <c r="D122" s="255" t="s">
        <v>21</v>
      </c>
      <c r="E122" s="240" t="str">
        <f>E20</f>
        <v>LANDET KVANTUM UKE 11</v>
      </c>
      <c r="F122" s="247" t="str">
        <f>F20</f>
        <v>LANDET KVANTUM T.O.M UKE 11</v>
      </c>
      <c r="G122" s="247" t="str">
        <f>H20</f>
        <v>RESTKVOTER</v>
      </c>
      <c r="H122" s="248" t="str">
        <f>I20</f>
        <v>LANDET KVANTUM T.O.M. UKE 11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93" t="s">
        <v>17</v>
      </c>
      <c r="D123" s="236">
        <f>D124+D125+D126</f>
        <v>38273</v>
      </c>
      <c r="E123" s="316">
        <f>E124+E125+E126</f>
        <v>2236.0356999999999</v>
      </c>
      <c r="F123" s="316">
        <f>F124+F125+F126</f>
        <v>11561.380299999999</v>
      </c>
      <c r="G123" s="316">
        <f>G124+G125+G126</f>
        <v>26711.619699999999</v>
      </c>
      <c r="H123" s="320">
        <f>H124+H125+H126</f>
        <v>16124.272800000001</v>
      </c>
      <c r="I123" s="189"/>
      <c r="J123" s="189"/>
      <c r="K123" s="158"/>
      <c r="L123" s="189"/>
    </row>
    <row r="124" spans="2:12" ht="14.1" customHeight="1" x14ac:dyDescent="0.25">
      <c r="B124" s="9"/>
      <c r="C124" s="294" t="s">
        <v>12</v>
      </c>
      <c r="D124" s="350">
        <v>30618</v>
      </c>
      <c r="E124" s="372">
        <v>2177.9854999999998</v>
      </c>
      <c r="F124" s="372">
        <v>10583.9697</v>
      </c>
      <c r="G124" s="372">
        <f>D124-F124</f>
        <v>20034.030299999999</v>
      </c>
      <c r="H124" s="318">
        <v>13999.9501</v>
      </c>
      <c r="I124" s="42"/>
      <c r="J124" s="189"/>
      <c r="K124" s="158"/>
      <c r="L124" s="189"/>
    </row>
    <row r="125" spans="2:12" ht="14.1" customHeight="1" x14ac:dyDescent="0.25">
      <c r="B125" s="9"/>
      <c r="C125" s="294" t="s">
        <v>11</v>
      </c>
      <c r="D125" s="350">
        <v>7155</v>
      </c>
      <c r="E125" s="372">
        <v>58.050199999999997</v>
      </c>
      <c r="F125" s="372">
        <v>977.41060000000004</v>
      </c>
      <c r="G125" s="372">
        <f>D125-F125</f>
        <v>6177.5893999999998</v>
      </c>
      <c r="H125" s="318">
        <v>2124.3227000000002</v>
      </c>
      <c r="I125" s="42"/>
      <c r="J125" s="189"/>
      <c r="K125" s="158"/>
      <c r="L125" s="189"/>
    </row>
    <row r="126" spans="2:12" ht="15.75" thickBot="1" x14ac:dyDescent="0.3">
      <c r="B126" s="9"/>
      <c r="C126" s="295" t="s">
        <v>46</v>
      </c>
      <c r="D126" s="304">
        <v>500</v>
      </c>
      <c r="E126" s="373"/>
      <c r="F126" s="373"/>
      <c r="G126" s="373">
        <f>D126-F126</f>
        <v>500</v>
      </c>
      <c r="H126" s="319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96" t="s">
        <v>45</v>
      </c>
      <c r="D127" s="368">
        <v>25860</v>
      </c>
      <c r="E127" s="374">
        <v>425.73419999999999</v>
      </c>
      <c r="F127" s="374">
        <v>1005.4322</v>
      </c>
      <c r="G127" s="374">
        <f>D127-F127</f>
        <v>24854.567800000001</v>
      </c>
      <c r="H127" s="334">
        <v>993.20299999999997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97" t="s">
        <v>18</v>
      </c>
      <c r="D128" s="355">
        <f>D129+D134+D137</f>
        <v>39307</v>
      </c>
      <c r="E128" s="315">
        <f>E129+E134+E137</f>
        <v>1647.5884000000001</v>
      </c>
      <c r="F128" s="315">
        <f>F137+F134+F129</f>
        <v>18356.162799999998</v>
      </c>
      <c r="G128" s="315">
        <f>D128-F128</f>
        <v>20950.837200000002</v>
      </c>
      <c r="H128" s="327">
        <f>H129+H134+H137</f>
        <v>17679.4745</v>
      </c>
      <c r="I128" s="6"/>
      <c r="J128" s="146"/>
      <c r="K128" s="158"/>
      <c r="L128" s="189"/>
    </row>
    <row r="129" spans="2:12" ht="15.75" customHeight="1" x14ac:dyDescent="0.25">
      <c r="B129" s="2"/>
      <c r="C129" s="298" t="s">
        <v>71</v>
      </c>
      <c r="D129" s="369">
        <f>D130+D131+D132+D133</f>
        <v>29480</v>
      </c>
      <c r="E129" s="375">
        <f>E130+E131+E132+E133</f>
        <v>1181.9423999999999</v>
      </c>
      <c r="F129" s="375">
        <f>F130+F131+F133+F132</f>
        <v>14504.3295</v>
      </c>
      <c r="G129" s="375">
        <f>G130+G131+G132+G133</f>
        <v>14975.6705</v>
      </c>
      <c r="H129" s="335">
        <f>H130+H131+H132+H133</f>
        <v>13845.244500000001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99" t="s">
        <v>23</v>
      </c>
      <c r="D130" s="352">
        <v>8343</v>
      </c>
      <c r="E130" s="313">
        <v>109.9151</v>
      </c>
      <c r="F130" s="313">
        <v>1825.7588000000001</v>
      </c>
      <c r="G130" s="313">
        <f t="shared" ref="G130:G135" si="2">D130-F130</f>
        <v>6517.2412000000004</v>
      </c>
      <c r="H130" s="325">
        <v>1126.086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99" t="s">
        <v>24</v>
      </c>
      <c r="D131" s="352">
        <v>7665</v>
      </c>
      <c r="E131" s="313">
        <v>276.00259999999997</v>
      </c>
      <c r="F131" s="313">
        <v>4493.1954999999998</v>
      </c>
      <c r="G131" s="313">
        <f t="shared" si="2"/>
        <v>3171.8045000000002</v>
      </c>
      <c r="H131" s="325">
        <v>4811.7138000000004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299" t="s">
        <v>25</v>
      </c>
      <c r="D132" s="352">
        <v>7635</v>
      </c>
      <c r="E132" s="313">
        <v>223.28729999999999</v>
      </c>
      <c r="F132" s="313">
        <v>4280.3346000000001</v>
      </c>
      <c r="G132" s="313">
        <f t="shared" si="2"/>
        <v>3354.6653999999999</v>
      </c>
      <c r="H132" s="325">
        <v>4579.2938999999997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99" t="s">
        <v>26</v>
      </c>
      <c r="D133" s="352">
        <v>5837</v>
      </c>
      <c r="E133" s="313">
        <v>572.73739999999998</v>
      </c>
      <c r="F133" s="313">
        <v>3905.0405999999998</v>
      </c>
      <c r="G133" s="313">
        <f t="shared" si="2"/>
        <v>1931.9594000000002</v>
      </c>
      <c r="H133" s="325">
        <v>3328.1507999999999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300" t="s">
        <v>19</v>
      </c>
      <c r="D134" s="351">
        <f>D135+D136</f>
        <v>4324</v>
      </c>
      <c r="E134" s="376">
        <f>E135+E136</f>
        <v>339.46440000000001</v>
      </c>
      <c r="F134" s="376">
        <f>F135+F136</f>
        <v>2308.9567000000002</v>
      </c>
      <c r="G134" s="376">
        <f t="shared" si="2"/>
        <v>2015.0432999999998</v>
      </c>
      <c r="H134" s="336">
        <f>H135+H136</f>
        <v>2241.6424999999999</v>
      </c>
      <c r="I134" s="43"/>
      <c r="J134" s="43"/>
      <c r="K134" s="158"/>
      <c r="L134" s="189"/>
    </row>
    <row r="135" spans="2:12" ht="14.1" customHeight="1" x14ac:dyDescent="0.25">
      <c r="B135" s="9"/>
      <c r="C135" s="299" t="s">
        <v>47</v>
      </c>
      <c r="D135" s="370">
        <v>3824</v>
      </c>
      <c r="E135" s="377">
        <v>339.46440000000001</v>
      </c>
      <c r="F135" s="377">
        <v>2308.9567000000002</v>
      </c>
      <c r="G135" s="377">
        <f t="shared" si="2"/>
        <v>1515.0432999999998</v>
      </c>
      <c r="H135" s="337">
        <v>2241.6424999999999</v>
      </c>
      <c r="I135" s="6"/>
      <c r="J135" s="146"/>
      <c r="K135" s="158"/>
      <c r="L135" s="189"/>
    </row>
    <row r="136" spans="2:12" ht="14.1" customHeight="1" x14ac:dyDescent="0.25">
      <c r="B136" s="22"/>
      <c r="C136" s="299" t="s">
        <v>48</v>
      </c>
      <c r="D136" s="370">
        <v>500</v>
      </c>
      <c r="E136" s="377"/>
      <c r="F136" s="377"/>
      <c r="G136" s="377"/>
      <c r="H136" s="337"/>
      <c r="I136" s="43"/>
      <c r="J136" s="43"/>
      <c r="K136" s="158"/>
      <c r="L136" s="189"/>
    </row>
    <row r="137" spans="2:12" ht="15.75" thickBot="1" x14ac:dyDescent="0.3">
      <c r="B137" s="9"/>
      <c r="C137" s="301" t="s">
        <v>73</v>
      </c>
      <c r="D137" s="353">
        <v>5503</v>
      </c>
      <c r="E137" s="378">
        <v>126.1816</v>
      </c>
      <c r="F137" s="378">
        <v>1542.8766000000001</v>
      </c>
      <c r="G137" s="378">
        <f>D137-F137</f>
        <v>3960.1233999999999</v>
      </c>
      <c r="H137" s="338">
        <v>1592.5875000000001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302" t="s">
        <v>13</v>
      </c>
      <c r="D138" s="371">
        <v>160</v>
      </c>
      <c r="E138" s="379"/>
      <c r="F138" s="379">
        <v>3.9691999999999998</v>
      </c>
      <c r="G138" s="379">
        <f>D138-F138</f>
        <v>156.0308</v>
      </c>
      <c r="H138" s="339">
        <v>3.6537999999999999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97" t="s">
        <v>80</v>
      </c>
      <c r="D139" s="354">
        <v>2000</v>
      </c>
      <c r="E139" s="317"/>
      <c r="F139" s="317">
        <v>2000</v>
      </c>
      <c r="G139" s="317">
        <f>D139-F139</f>
        <v>0</v>
      </c>
      <c r="H139" s="331">
        <v>46.348799999999997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97" t="s">
        <v>49</v>
      </c>
      <c r="D140" s="354">
        <v>350</v>
      </c>
      <c r="E140" s="317"/>
      <c r="F140" s="317"/>
      <c r="G140" s="317">
        <f>D140-F140</f>
        <v>350</v>
      </c>
      <c r="H140" s="331"/>
      <c r="I140" s="42"/>
      <c r="J140" s="189"/>
      <c r="K140" s="158"/>
      <c r="L140" s="189"/>
    </row>
    <row r="141" spans="2:12" s="82" customFormat="1" ht="15.75" thickBot="1" x14ac:dyDescent="0.3">
      <c r="B141" s="9"/>
      <c r="C141" s="297" t="s">
        <v>14</v>
      </c>
      <c r="D141" s="354"/>
      <c r="E141" s="317"/>
      <c r="F141" s="317">
        <v>8.1459000000031665</v>
      </c>
      <c r="G141" s="317">
        <f>D141-F141</f>
        <v>-8.1459000000031665</v>
      </c>
      <c r="H141" s="331">
        <v>21.694699999992736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37">
        <f>D123+D127+D128+D138+D139+D140+D141</f>
        <v>105950</v>
      </c>
      <c r="E142" s="265">
        <f>E123+E127+E128+E138+E139+E140+E141</f>
        <v>4309.3582999999999</v>
      </c>
      <c r="F142" s="265">
        <f>F123+F127+F128+F138+F139+F140+F141</f>
        <v>32935.090400000001</v>
      </c>
      <c r="G142" s="265">
        <f>G123+G127+G128+G138+G139+G140+G141</f>
        <v>73014.909599999999</v>
      </c>
      <c r="H142" s="258">
        <f>H123+H127+H128+H138+H139+H140+H141</f>
        <v>34868.647599999989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72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76"/>
      <c r="E145" s="276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90" t="s">
        <v>88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84"/>
      <c r="C150" s="285"/>
      <c r="D150" s="286"/>
      <c r="E150" s="286"/>
      <c r="F150" s="286"/>
      <c r="G150" s="286"/>
      <c r="H150" s="287"/>
      <c r="I150" s="287"/>
      <c r="J150" s="287"/>
      <c r="K150" s="288"/>
      <c r="L150" s="146"/>
    </row>
    <row r="151" spans="2:12" ht="12" customHeight="1" thickBot="1" x14ac:dyDescent="0.3">
      <c r="B151" s="147"/>
      <c r="C151" s="392" t="s">
        <v>2</v>
      </c>
      <c r="D151" s="393"/>
      <c r="E151" s="242"/>
      <c r="F151" s="242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64</v>
      </c>
      <c r="D152" s="124">
        <v>19600</v>
      </c>
      <c r="E152" s="242"/>
      <c r="F152" s="242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2"/>
      <c r="F153" s="242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89</v>
      </c>
      <c r="D154" s="125">
        <v>3000</v>
      </c>
      <c r="E154" s="242"/>
      <c r="F154" s="242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37</v>
      </c>
      <c r="D155" s="126">
        <v>30000</v>
      </c>
      <c r="E155" s="242"/>
      <c r="F155" s="242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90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101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11</v>
      </c>
      <c r="F159" s="81" t="str">
        <f>F20</f>
        <v>LANDET KVANTUM T.O.M UKE 11</v>
      </c>
      <c r="G159" s="81" t="str">
        <f>H20</f>
        <v>RESTKVOTER</v>
      </c>
      <c r="H159" s="108" t="str">
        <f>I20</f>
        <v>LANDET KVANTUM T.O.M. UKE 11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0.51759999999999995</v>
      </c>
      <c r="F160" s="233">
        <v>203.45590000000001</v>
      </c>
      <c r="G160" s="233">
        <f>D160-F160</f>
        <v>18883.544099999999</v>
      </c>
      <c r="H160" s="307">
        <v>94.142099999999999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48</v>
      </c>
      <c r="D161" s="233">
        <v>500</v>
      </c>
      <c r="E161" s="233"/>
      <c r="F161" s="233"/>
      <c r="G161" s="233">
        <f t="shared" ref="G161:G162" si="3">D161-F161</f>
        <v>500</v>
      </c>
      <c r="H161" s="307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43</v>
      </c>
      <c r="D162" s="234">
        <v>13</v>
      </c>
      <c r="E162" s="234"/>
      <c r="F162" s="234"/>
      <c r="G162" s="234">
        <f t="shared" si="3"/>
        <v>13</v>
      </c>
      <c r="H162" s="308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61</v>
      </c>
      <c r="D163" s="235">
        <f>SUM(D160:D162)</f>
        <v>19600</v>
      </c>
      <c r="E163" s="235">
        <f>SUM(E160:E162)</f>
        <v>0.51759999999999995</v>
      </c>
      <c r="F163" s="235">
        <f>SUM(F160:F162)</f>
        <v>203.45590000000001</v>
      </c>
      <c r="G163" s="235">
        <f>D163-F163</f>
        <v>19396.544099999999</v>
      </c>
      <c r="H163" s="278">
        <f>SUM(H160:H162)</f>
        <v>94.142099999999999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102</v>
      </c>
      <c r="D164" s="187"/>
      <c r="E164" s="187"/>
      <c r="F164" s="283"/>
      <c r="G164" s="283"/>
      <c r="H164" s="283"/>
      <c r="I164" s="283"/>
      <c r="J164" s="187"/>
      <c r="K164" s="188"/>
    </row>
    <row r="165" spans="1:12" s="45" customFormat="1" ht="30" customHeight="1" thickTop="1" thickBot="1" x14ac:dyDescent="0.35">
      <c r="A165" s="91"/>
      <c r="B165" s="54"/>
      <c r="C165" s="289" t="s">
        <v>50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99" t="s">
        <v>1</v>
      </c>
      <c r="C166" s="400"/>
      <c r="D166" s="400"/>
      <c r="E166" s="400"/>
      <c r="F166" s="400"/>
      <c r="G166" s="400"/>
      <c r="H166" s="400"/>
      <c r="I166" s="400"/>
      <c r="J166" s="400"/>
      <c r="K166" s="401"/>
      <c r="L166" s="243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92" t="s">
        <v>2</v>
      </c>
      <c r="D168" s="393"/>
      <c r="E168" s="392" t="s">
        <v>62</v>
      </c>
      <c r="F168" s="393"/>
      <c r="G168" s="392" t="s">
        <v>63</v>
      </c>
      <c r="H168" s="393"/>
      <c r="I168" s="95"/>
      <c r="J168" s="95"/>
      <c r="K168" s="34"/>
      <c r="L168" s="174"/>
    </row>
    <row r="169" spans="1:12" ht="14.25" customHeight="1" x14ac:dyDescent="0.25">
      <c r="B169" s="55"/>
      <c r="C169" s="56" t="s">
        <v>64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51</v>
      </c>
      <c r="D170" s="120">
        <v>31383</v>
      </c>
      <c r="E170" s="59" t="s">
        <v>52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34</v>
      </c>
      <c r="D171" s="120">
        <v>880</v>
      </c>
      <c r="E171" s="59" t="s">
        <v>45</v>
      </c>
      <c r="F171" s="123">
        <v>5500</v>
      </c>
      <c r="G171" s="58" t="s">
        <v>53</v>
      </c>
      <c r="H171" s="120">
        <v>4789</v>
      </c>
      <c r="I171" s="95"/>
      <c r="J171" s="95"/>
      <c r="K171" s="60"/>
      <c r="L171" s="244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54</v>
      </c>
      <c r="H172" s="120">
        <v>1430</v>
      </c>
      <c r="I172" s="95"/>
      <c r="J172" s="95"/>
      <c r="K172" s="60"/>
      <c r="L172" s="244"/>
    </row>
    <row r="173" spans="1:12" ht="14.1" customHeight="1" thickBot="1" x14ac:dyDescent="0.3">
      <c r="B173" s="55"/>
      <c r="C173" s="61" t="s">
        <v>37</v>
      </c>
      <c r="D173" s="121">
        <f>SUM(D169:D172)</f>
        <v>66006</v>
      </c>
      <c r="E173" s="62" t="s">
        <v>66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4"/>
    </row>
    <row r="174" spans="1:12" ht="12.95" customHeight="1" x14ac:dyDescent="0.25">
      <c r="B174" s="55"/>
      <c r="C174" s="18" t="s">
        <v>82</v>
      </c>
      <c r="D174" s="59"/>
      <c r="E174" s="59"/>
      <c r="F174" s="59"/>
      <c r="G174" s="64"/>
      <c r="H174" s="59"/>
      <c r="I174" s="95"/>
      <c r="J174" s="95"/>
      <c r="K174" s="60"/>
      <c r="L174" s="244"/>
    </row>
    <row r="175" spans="1:12" s="6" customFormat="1" ht="12.95" customHeight="1" x14ac:dyDescent="0.25">
      <c r="B175" s="55"/>
      <c r="C175" s="98" t="s">
        <v>100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96" t="s">
        <v>8</v>
      </c>
      <c r="C177" s="397"/>
      <c r="D177" s="397"/>
      <c r="E177" s="397"/>
      <c r="F177" s="397"/>
      <c r="G177" s="397"/>
      <c r="H177" s="397"/>
      <c r="I177" s="397"/>
      <c r="J177" s="397"/>
      <c r="K177" s="398"/>
      <c r="L177" s="243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306" t="s">
        <v>21</v>
      </c>
      <c r="E179" s="81" t="str">
        <f>E20</f>
        <v>LANDET KVANTUM UKE 11</v>
      </c>
      <c r="F179" s="81" t="str">
        <f>F20</f>
        <v>LANDET KVANTUM T.O.M UKE 11</v>
      </c>
      <c r="G179" s="81" t="str">
        <f>H20</f>
        <v>RESTKVOTER</v>
      </c>
      <c r="H179" s="108" t="str">
        <f>I20</f>
        <v>LANDET KVANTUM T.O.M. UKE 11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44">
        <f>D181+D182+D183+D184+D185</f>
        <v>20233</v>
      </c>
      <c r="E180" s="380">
        <f>E181+E182+E183+E184+E185</f>
        <v>2181.2435999999998</v>
      </c>
      <c r="F180" s="380">
        <f>F181+F182+F183+F184+F185</f>
        <v>11646.179599999999</v>
      </c>
      <c r="G180" s="380">
        <f>G181+G182+G183+G184+G185</f>
        <v>8586.8204000000005</v>
      </c>
      <c r="H180" s="386">
        <f>H181+H182+H183+H184+H185</f>
        <v>6120.8189999999995</v>
      </c>
      <c r="I180" s="92"/>
      <c r="J180" s="92"/>
      <c r="K180" s="69"/>
      <c r="L180" s="245"/>
    </row>
    <row r="181" spans="1:12" ht="14.1" customHeight="1" x14ac:dyDescent="0.25">
      <c r="B181" s="55"/>
      <c r="C181" s="134" t="s">
        <v>12</v>
      </c>
      <c r="D181" s="345">
        <v>11120</v>
      </c>
      <c r="E181" s="381">
        <v>1733.2034000000001</v>
      </c>
      <c r="F181" s="381">
        <v>10226.0247</v>
      </c>
      <c r="G181" s="381">
        <f t="shared" ref="G181:G187" si="4">D181-F181</f>
        <v>893.97530000000006</v>
      </c>
      <c r="H181" s="387">
        <v>5239.9871999999996</v>
      </c>
      <c r="I181" s="92"/>
      <c r="J181" s="92"/>
      <c r="K181" s="69"/>
      <c r="L181" s="245"/>
    </row>
    <row r="182" spans="1:12" ht="14.1" customHeight="1" x14ac:dyDescent="0.25">
      <c r="B182" s="55"/>
      <c r="C182" s="135" t="s">
        <v>11</v>
      </c>
      <c r="D182" s="345">
        <v>2894</v>
      </c>
      <c r="E182" s="381">
        <v>390.7672</v>
      </c>
      <c r="F182" s="381">
        <v>910.10149999999999</v>
      </c>
      <c r="G182" s="381">
        <f t="shared" si="4"/>
        <v>1983.8985</v>
      </c>
      <c r="H182" s="387">
        <v>292.005</v>
      </c>
      <c r="I182" s="92"/>
      <c r="J182" s="92"/>
      <c r="K182" s="69"/>
      <c r="L182" s="245"/>
    </row>
    <row r="183" spans="1:12" ht="14.1" customHeight="1" x14ac:dyDescent="0.25">
      <c r="B183" s="55"/>
      <c r="C183" s="135" t="s">
        <v>54</v>
      </c>
      <c r="D183" s="345">
        <v>1430</v>
      </c>
      <c r="E183" s="381">
        <v>56.388599999999997</v>
      </c>
      <c r="F183" s="381">
        <v>500.87819999999999</v>
      </c>
      <c r="G183" s="381">
        <f t="shared" si="4"/>
        <v>929.12180000000001</v>
      </c>
      <c r="H183" s="387">
        <v>537.61419999999998</v>
      </c>
      <c r="I183" s="92"/>
      <c r="J183" s="92"/>
      <c r="K183" s="69"/>
      <c r="L183" s="245"/>
    </row>
    <row r="184" spans="1:12" ht="14.1" customHeight="1" x14ac:dyDescent="0.25">
      <c r="B184" s="55"/>
      <c r="C184" s="135" t="s">
        <v>53</v>
      </c>
      <c r="D184" s="345">
        <v>4689</v>
      </c>
      <c r="E184" s="381">
        <v>0.88439999999999996</v>
      </c>
      <c r="F184" s="381">
        <v>9.1752000000000002</v>
      </c>
      <c r="G184" s="381">
        <f t="shared" si="4"/>
        <v>4679.8248000000003</v>
      </c>
      <c r="H184" s="387">
        <v>51.212600000000002</v>
      </c>
      <c r="I184" s="92"/>
      <c r="J184" s="92"/>
      <c r="K184" s="69"/>
      <c r="L184" s="245"/>
    </row>
    <row r="185" spans="1:12" ht="14.1" customHeight="1" thickBot="1" x14ac:dyDescent="0.3">
      <c r="B185" s="55"/>
      <c r="C185" s="136" t="s">
        <v>55</v>
      </c>
      <c r="D185" s="346">
        <v>100</v>
      </c>
      <c r="E185" s="382"/>
      <c r="F185" s="382"/>
      <c r="G185" s="382">
        <f t="shared" si="4"/>
        <v>100</v>
      </c>
      <c r="H185" s="388"/>
      <c r="I185" s="92"/>
      <c r="J185" s="92"/>
      <c r="K185" s="69"/>
      <c r="L185" s="245"/>
    </row>
    <row r="186" spans="1:12" ht="14.1" customHeight="1" thickBot="1" x14ac:dyDescent="0.3">
      <c r="B186" s="55"/>
      <c r="C186" s="137" t="s">
        <v>45</v>
      </c>
      <c r="D186" s="347">
        <v>5500</v>
      </c>
      <c r="E186" s="383"/>
      <c r="F186" s="383">
        <v>8.7103999999999999</v>
      </c>
      <c r="G186" s="383">
        <f t="shared" si="4"/>
        <v>5491.2896000000001</v>
      </c>
      <c r="H186" s="389">
        <v>133.589</v>
      </c>
      <c r="I186" s="92"/>
      <c r="J186" s="92"/>
      <c r="K186" s="69"/>
      <c r="L186" s="245"/>
    </row>
    <row r="187" spans="1:12" ht="14.1" customHeight="1" x14ac:dyDescent="0.25">
      <c r="B187" s="55"/>
      <c r="C187" s="133" t="s">
        <v>18</v>
      </c>
      <c r="D187" s="344">
        <v>8000</v>
      </c>
      <c r="E187" s="380">
        <v>23.5473</v>
      </c>
      <c r="F187" s="380">
        <v>2658.6876999999999</v>
      </c>
      <c r="G187" s="380">
        <f t="shared" si="4"/>
        <v>5341.3122999999996</v>
      </c>
      <c r="H187" s="386">
        <v>552.31820000000005</v>
      </c>
      <c r="I187" s="92"/>
      <c r="J187" s="92"/>
      <c r="K187" s="69"/>
      <c r="L187" s="245"/>
    </row>
    <row r="188" spans="1:12" ht="14.1" customHeight="1" x14ac:dyDescent="0.25">
      <c r="B188" s="55"/>
      <c r="C188" s="135" t="s">
        <v>35</v>
      </c>
      <c r="D188" s="345"/>
      <c r="E188" s="381"/>
      <c r="F188" s="381">
        <v>2000.2092</v>
      </c>
      <c r="G188" s="381"/>
      <c r="H188" s="387">
        <v>158.8398</v>
      </c>
      <c r="I188" s="92"/>
      <c r="J188" s="92"/>
      <c r="K188" s="69"/>
      <c r="L188" s="245"/>
    </row>
    <row r="189" spans="1:12" ht="14.1" customHeight="1" thickBot="1" x14ac:dyDescent="0.3">
      <c r="B189" s="55"/>
      <c r="C189" s="138" t="s">
        <v>56</v>
      </c>
      <c r="D189" s="348"/>
      <c r="E189" s="384">
        <f>E187-E188</f>
        <v>23.5473</v>
      </c>
      <c r="F189" s="384">
        <f>F187-F188</f>
        <v>658.47849999999994</v>
      </c>
      <c r="G189" s="384"/>
      <c r="H189" s="390">
        <f>H187-H188</f>
        <v>393.47840000000008</v>
      </c>
      <c r="I189" s="95"/>
      <c r="J189" s="95"/>
      <c r="K189" s="69"/>
      <c r="L189" s="245"/>
    </row>
    <row r="190" spans="1:12" ht="14.1" customHeight="1" thickBot="1" x14ac:dyDescent="0.3">
      <c r="B190" s="55"/>
      <c r="C190" s="139" t="s">
        <v>13</v>
      </c>
      <c r="D190" s="349">
        <v>11</v>
      </c>
      <c r="E190" s="385"/>
      <c r="F190" s="385">
        <v>0.98</v>
      </c>
      <c r="G190" s="385">
        <f>D190-F190</f>
        <v>10.02</v>
      </c>
      <c r="H190" s="391"/>
      <c r="I190" s="92"/>
      <c r="J190" s="92"/>
      <c r="K190" s="69"/>
      <c r="L190" s="245"/>
    </row>
    <row r="191" spans="1:12" ht="14.1" customHeight="1" thickBot="1" x14ac:dyDescent="0.3">
      <c r="B191" s="55"/>
      <c r="C191" s="137" t="s">
        <v>57</v>
      </c>
      <c r="D191" s="347"/>
      <c r="E191" s="383">
        <v>1</v>
      </c>
      <c r="F191" s="383">
        <v>11</v>
      </c>
      <c r="G191" s="383">
        <f>D191-F191</f>
        <v>-11</v>
      </c>
      <c r="H191" s="389">
        <v>11</v>
      </c>
      <c r="I191" s="92"/>
      <c r="J191" s="92"/>
      <c r="K191" s="69"/>
      <c r="L191" s="245"/>
    </row>
    <row r="192" spans="1:12" ht="16.5" thickBot="1" x14ac:dyDescent="0.3">
      <c r="A192" s="3"/>
      <c r="B192" s="32"/>
      <c r="C192" s="140" t="s">
        <v>9</v>
      </c>
      <c r="D192" s="237">
        <f>D180+D186+D187+D190</f>
        <v>33744</v>
      </c>
      <c r="E192" s="257">
        <f>E180+E186+E187+E190+E191</f>
        <v>2205.7909</v>
      </c>
      <c r="F192" s="265">
        <f>F180+F186+F187+F190+F191</f>
        <v>14325.557699999999</v>
      </c>
      <c r="G192" s="265">
        <f>G180+G186+G187+G190+G191</f>
        <v>19418.442299999999</v>
      </c>
      <c r="H192" s="258">
        <f>H180+H186+H187+H190+H191</f>
        <v>6817.7261999999992</v>
      </c>
      <c r="I192" s="222"/>
      <c r="J192" s="222"/>
      <c r="K192" s="69"/>
      <c r="L192" s="245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58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59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99" t="s">
        <v>1</v>
      </c>
      <c r="C197" s="400"/>
      <c r="D197" s="400"/>
      <c r="E197" s="400"/>
      <c r="F197" s="400"/>
      <c r="G197" s="400"/>
      <c r="H197" s="400"/>
      <c r="I197" s="400"/>
      <c r="J197" s="400"/>
      <c r="K197" s="401"/>
      <c r="L197" s="243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92" t="s">
        <v>2</v>
      </c>
      <c r="D199" s="393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84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85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34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37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83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91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78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96" t="s">
        <v>8</v>
      </c>
      <c r="C207" s="397"/>
      <c r="D207" s="397"/>
      <c r="E207" s="397"/>
      <c r="F207" s="397"/>
      <c r="G207" s="397"/>
      <c r="H207" s="397"/>
      <c r="I207" s="397"/>
      <c r="J207" s="397"/>
      <c r="K207" s="398"/>
      <c r="L207" s="243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11</v>
      </c>
      <c r="F209" s="81" t="str">
        <f>F20</f>
        <v>LANDET KVANTUM T.O.M UKE 11</v>
      </c>
      <c r="G209" s="81" t="str">
        <f>H20</f>
        <v>RESTKVOTER</v>
      </c>
      <c r="H209" s="108" t="str">
        <f>I20</f>
        <v>LANDET KVANTUM T.O.M. UKE 11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60</v>
      </c>
      <c r="D210" s="233"/>
      <c r="E210" s="233">
        <v>14.8226</v>
      </c>
      <c r="F210" s="233">
        <v>210.37960000000001</v>
      </c>
      <c r="G210" s="233"/>
      <c r="H210" s="307">
        <v>146.5127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52</v>
      </c>
      <c r="D211" s="233"/>
      <c r="E211" s="233">
        <v>61.697099999999999</v>
      </c>
      <c r="F211" s="233">
        <v>289.62450000000001</v>
      </c>
      <c r="G211" s="233"/>
      <c r="H211" s="307">
        <v>263.02420000000001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43</v>
      </c>
      <c r="D212" s="234"/>
      <c r="E212" s="234"/>
      <c r="F212" s="234"/>
      <c r="G212" s="234"/>
      <c r="H212" s="308"/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65</v>
      </c>
      <c r="D213" s="234"/>
      <c r="E213" s="234">
        <v>1</v>
      </c>
      <c r="F213" s="234">
        <v>10</v>
      </c>
      <c r="G213" s="234"/>
      <c r="H213" s="308">
        <v>5</v>
      </c>
      <c r="I213" s="106"/>
      <c r="J213" s="106"/>
      <c r="K213" s="107"/>
      <c r="L213" s="246"/>
    </row>
    <row r="214" spans="2:12" ht="16.5" thickBot="1" x14ac:dyDescent="0.3">
      <c r="B214" s="94"/>
      <c r="C214" s="140" t="s">
        <v>61</v>
      </c>
      <c r="D214" s="235">
        <v>5175</v>
      </c>
      <c r="E214" s="235">
        <f>SUM(E210:E213)</f>
        <v>77.5197</v>
      </c>
      <c r="F214" s="235">
        <f>SUM(F210:F213)</f>
        <v>510.00409999999999</v>
      </c>
      <c r="G214" s="235">
        <f>D214-F214</f>
        <v>4664.9958999999999</v>
      </c>
      <c r="H214" s="278">
        <f>H210+H211+H212+H213</f>
        <v>414.5369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11
&amp;"-,Normal"&amp;11(iht. motatte landings- og sluttsedler fra fiskesalgslagene; alle tallstørrelser i hele tonn)&amp;R17.03.2015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UKE_11_2015</vt:lpstr>
      <vt:lpstr>UKE_11_2015!Utskriftsområde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2015-03-17T07:28:24Z</cp:lastPrinted>
  <dcterms:created xsi:type="dcterms:W3CDTF">2011-07-06T12:13:20Z</dcterms:created>
  <dcterms:modified xsi:type="dcterms:W3CDTF">2015-03-24T09:40:36Z</dcterms:modified>
</cp:coreProperties>
</file>