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25\"/>
    </mc:Choice>
  </mc:AlternateContent>
  <bookViews>
    <workbookView xWindow="0" yWindow="0" windowWidth="23040" windowHeight="10848" tabRatio="413"/>
  </bookViews>
  <sheets>
    <sheet name="UKE_25_2018" sheetId="1" r:id="rId1"/>
  </sheets>
  <definedNames>
    <definedName name="Z_14D440E4_F18A_4F78_9989_38C1B133222D_.wvu.Cols" localSheetId="0" hidden="1">UKE_25_2018!#REF!</definedName>
    <definedName name="Z_14D440E4_F18A_4F78_9989_38C1B133222D_.wvu.PrintArea" localSheetId="0" hidden="1">UKE_25_2018!$B$1:$M$244</definedName>
    <definedName name="Z_14D440E4_F18A_4F78_9989_38C1B133222D_.wvu.Rows" localSheetId="0" hidden="1">UKE_25_2018!$356:$1048576,UKE_25_2018!$245:$355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7" i="1" l="1"/>
  <c r="G33" i="1"/>
  <c r="F33" i="1"/>
  <c r="E139" i="1" l="1"/>
  <c r="D139" i="1"/>
  <c r="G126" i="1"/>
  <c r="G125" i="1" s="1"/>
  <c r="G133" i="1"/>
  <c r="I133" i="1"/>
  <c r="H138" i="1" l="1"/>
  <c r="F32" i="1"/>
  <c r="F25" i="1"/>
  <c r="G25" i="1"/>
  <c r="G32" i="1"/>
  <c r="J32" i="1"/>
  <c r="G30" i="1"/>
  <c r="F30" i="1" s="1"/>
  <c r="F237" i="1" l="1"/>
  <c r="F231" i="1"/>
  <c r="F234" i="1"/>
  <c r="F241" i="1" s="1"/>
  <c r="E241" i="1" l="1"/>
  <c r="D241" i="1"/>
  <c r="H240" i="1"/>
  <c r="I237" i="1"/>
  <c r="G237" i="1"/>
  <c r="H237" i="1" s="1"/>
  <c r="I234" i="1"/>
  <c r="G234" i="1"/>
  <c r="I231" i="1"/>
  <c r="G231" i="1"/>
  <c r="H234" i="1" l="1"/>
  <c r="G241" i="1"/>
  <c r="I241" i="1"/>
  <c r="H231" i="1"/>
  <c r="H241" i="1" s="1"/>
  <c r="H80" i="1" l="1"/>
  <c r="F80" i="1"/>
  <c r="D80" i="1"/>
  <c r="I41" i="1" l="1"/>
  <c r="I40" i="1"/>
  <c r="I39" i="1"/>
  <c r="I38" i="1"/>
  <c r="I37" i="1"/>
  <c r="I36" i="1"/>
  <c r="I35" i="1"/>
  <c r="G34" i="1"/>
  <c r="I33" i="1"/>
  <c r="E32" i="1"/>
  <c r="D32" i="1"/>
  <c r="I31" i="1"/>
  <c r="I29" i="1"/>
  <c r="I28" i="1"/>
  <c r="I27" i="1"/>
  <c r="I26" i="1"/>
  <c r="J25" i="1"/>
  <c r="G24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F34" i="1" l="1"/>
  <c r="I34" i="1"/>
  <c r="G42" i="1"/>
  <c r="I32" i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H126" i="1" l="1"/>
  <c r="H125" i="1" s="1"/>
  <c r="H120" i="1"/>
  <c r="H139" i="1" s="1"/>
  <c r="I185" i="1" l="1"/>
  <c r="F126" i="1" l="1"/>
  <c r="F125" i="1" s="1"/>
  <c r="H62" i="1" l="1"/>
  <c r="F179" i="1" l="1"/>
  <c r="G179" i="1"/>
  <c r="I120" i="1" l="1"/>
  <c r="I139" i="1" s="1"/>
  <c r="I126" i="1"/>
  <c r="I125" i="1" s="1"/>
  <c r="H42" i="1"/>
  <c r="I179" i="1" l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G162" i="1"/>
  <c r="G62" i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0" i="1" s="1"/>
  <c r="G207" i="1"/>
  <c r="F207" i="1"/>
  <c r="G230" i="1" s="1"/>
  <c r="E207" i="1"/>
  <c r="F230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<sst xmlns="http://schemas.openxmlformats.org/spreadsheetml/2006/main" count="255" uniqueCount="128">
  <si>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</si>
  <si>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</si>
  <si>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</si>
  <si>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</si>
  <si>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</si>
  <si>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</si>
  <si>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</si>
  <si>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</si>
  <si>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</si>
  <si>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</si>
  <si>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</si>
  <si>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</si>
  <si>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</si>
  <si>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</si>
  <si>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</si>
  <si>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</si>
  <si>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</si>
  <si>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</si>
  <si>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</si>
  <si>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</si>
  <si>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</si>
  <si>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</si>
  <si>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</si>
  <si>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</si>
  <si>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</si>
  <si>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</si>
  <si>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</si>
  <si>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</si>
  <si>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</si>
  <si>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</si>
  <si>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</si>
  <si>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</si>
  <si>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</si>
  <si>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</si>
  <si>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</si>
  <si>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</si>
  <si>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</si>
  <si>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</si>
  <si>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</si>
  <si>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</si>
  <si>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</si>
  <si>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</si>
  <si>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</si>
  <si>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</si>
  <si>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</si>
  <si>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</si>
  <si>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</si>
  <si>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</si>
  <si>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</si>
  <si>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</si>
  <si>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</si>
  <si>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</si>
  <si>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</si>
  <si>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</si>
  <si>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</si>
  <si>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</si>
  <si>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</si>
  <si>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</si>
  <si>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</si>
  <si>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</si>
  <si>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</si>
  <si>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</si>
  <si>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</si>
  <si>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</si>
  <si>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</si>
  <si>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</si>
  <si>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</si>
  <si>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</si>
  <si>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</si>
  <si>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</si>
  <si>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</si>
  <si>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</si>
  <si>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</si>
  <si>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</si>
  <si>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</si>
  <si>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</si>
  <si>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</si>
  <si>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</si>
  <si>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</si>
  <si>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</si>
  <si>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</si>
  <si>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</si>
  <si>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</si>
  <si>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</si>
  <si>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</si>
  <si>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</si>
  <si>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</si>
  <si>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</si>
  <si>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</si>
  <si>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</si>
  <si>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</si>
  <si>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</si>
  <si>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</si>
  <si>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</si>
  <si>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</si>
  <si>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</si>
  <si>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</si>
  <si>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</si>
  <si>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</si>
  <si>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</si>
  <si>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</si>
  <si>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</si>
  <si>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</si>
  <si>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</si>
  <si>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</si>
  <si>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</si>
  <si>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</si>
  <si>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</si>
  <si>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</si>
  <si>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</si>
  <si>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</si>
  <si>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</si>
  <si>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</si>
  <si>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</si>
  <si>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</si>
  <si>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</si>
  <si>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</si>
  <si>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</si>
  <si>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</si>
  <si>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</si>
  <si>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</si>
  <si>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</si>
  <si>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</si>
  <si>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25</t>
  </si>
  <si>
    <t>LANDET KVANTUM T.O.M UKE 25</t>
  </si>
  <si>
    <t>LANDET KVANTUM T.O.M. UKE 25 2017</t>
  </si>
  <si>
    <r>
      <t xml:space="preserve">3 </t>
    </r>
    <r>
      <rPr>
        <sz val="9"/>
        <color theme="1"/>
        <rFont val="Calibri"/>
        <family val="2"/>
      </rPr>
      <t>Registrert rekreasjonsfiske utgjør 1 397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</si>
  <si>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205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</si>
</sst>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7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3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43" fillId="0" borderId="95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64" fillId="0" borderId="80" xfId="0" applyNumberFormat="1" applyFont="1" applyFill="1" applyBorder="1" applyAlignment="1">
      <alignment vertical="center" wrapText="1"/>
    </xf>
    <xf numFmtId="3" fontId="43" fillId="0" borderId="56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43" fillId="0" borderId="83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2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6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5"/>
  <sheetViews>
    <sheetView showGridLines="0" showZeros="0" tabSelected="1" showRuler="0" view="pageLayout" topLeftCell="A52" zoomScaleNormal="115" workbookViewId="0">
      <selection activeCell="J66" sqref="J66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59" t="s">
        <v>120</v>
      </c>
      <c r="C2" s="460"/>
      <c r="D2" s="460"/>
      <c r="E2" s="460"/>
      <c r="F2" s="460"/>
      <c r="G2" s="460"/>
      <c r="H2" s="460"/>
      <c r="I2" s="460"/>
      <c r="J2" s="460"/>
      <c r="K2" s="461"/>
      <c r="L2" s="190"/>
      <c r="M2" s="190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6"/>
      <c r="M7" s="206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1" t="s">
        <v>2</v>
      </c>
      <c r="D9" s="442"/>
      <c r="E9" s="441" t="s">
        <v>20</v>
      </c>
      <c r="F9" s="442"/>
      <c r="G9" s="441" t="s">
        <v>21</v>
      </c>
      <c r="H9" s="442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4">
        <v>109874</v>
      </c>
      <c r="G10" s="166" t="s">
        <v>25</v>
      </c>
      <c r="H10" s="244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104</v>
      </c>
      <c r="D13" s="170">
        <v>107682</v>
      </c>
      <c r="E13" s="238"/>
      <c r="F13" s="239"/>
      <c r="G13" s="168" t="s">
        <v>15</v>
      </c>
      <c r="H13" s="245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404" t="s">
        <v>105</v>
      </c>
      <c r="D15" s="315"/>
      <c r="E15" s="315"/>
      <c r="F15" s="315"/>
      <c r="G15" s="315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5" t="s">
        <v>106</v>
      </c>
      <c r="D16" s="205"/>
      <c r="E16" s="205"/>
      <c r="F16" s="205"/>
      <c r="G16" s="205"/>
      <c r="H16" s="205"/>
      <c r="I16" s="205"/>
      <c r="J16" s="199"/>
      <c r="K16" s="125"/>
      <c r="L16" s="124"/>
      <c r="M16" s="124"/>
    </row>
    <row r="17" spans="1:13" ht="15" customHeight="1" thickBot="1" x14ac:dyDescent="0.35">
      <c r="B17" s="126"/>
      <c r="C17" s="169" t="s">
        <v>91</v>
      </c>
      <c r="D17" s="237"/>
      <c r="E17" s="237"/>
      <c r="F17" s="237"/>
      <c r="G17" s="237"/>
      <c r="H17" s="237"/>
      <c r="I17" s="237"/>
      <c r="J17" s="200"/>
      <c r="K17" s="128"/>
      <c r="L17" s="119"/>
      <c r="M17" s="119"/>
    </row>
    <row r="18" spans="1:13" ht="21.75" customHeight="1" x14ac:dyDescent="0.3">
      <c r="B18" s="443" t="s">
        <v>8</v>
      </c>
      <c r="C18" s="444"/>
      <c r="D18" s="444"/>
      <c r="E18" s="444"/>
      <c r="F18" s="444"/>
      <c r="G18" s="444"/>
      <c r="H18" s="444"/>
      <c r="I18" s="444"/>
      <c r="J18" s="444"/>
      <c r="K18" s="445"/>
      <c r="L18" s="206"/>
      <c r="M18" s="206"/>
    </row>
    <row r="19" spans="1:13" ht="12" customHeight="1" thickBot="1" x14ac:dyDescent="0.35">
      <c r="B19" s="120"/>
      <c r="C19" s="240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30" t="s">
        <v>77</v>
      </c>
      <c r="E20" s="330" t="s">
        <v>74</v>
      </c>
      <c r="F20" s="331" t="s">
        <v>123</v>
      </c>
      <c r="G20" s="331" t="s">
        <v>124</v>
      </c>
      <c r="H20" s="331" t="s">
        <v>75</v>
      </c>
      <c r="I20" s="331" t="s">
        <v>64</v>
      </c>
      <c r="J20" s="332" t="s">
        <v>125</v>
      </c>
      <c r="K20" s="117"/>
      <c r="L20" s="4"/>
      <c r="M20" s="4"/>
    </row>
    <row r="21" spans="1:13" ht="14.1" customHeight="1" x14ac:dyDescent="0.3">
      <c r="B21" s="120"/>
      <c r="C21" s="261" t="s">
        <v>16</v>
      </c>
      <c r="D21" s="316">
        <f>D23+D22</f>
        <v>109874</v>
      </c>
      <c r="E21" s="333">
        <f>E22+E23</f>
        <v>111338</v>
      </c>
      <c r="F21" s="333">
        <f>F23+F22</f>
        <v>915.01760000000002</v>
      </c>
      <c r="G21" s="333">
        <f>G22+G23</f>
        <v>50044.3773</v>
      </c>
      <c r="H21" s="333"/>
      <c r="I21" s="333">
        <f>I23+I22</f>
        <v>61293.6227</v>
      </c>
      <c r="J21" s="334">
        <f>J23+J22</f>
        <v>49897.929700000001</v>
      </c>
      <c r="K21" s="129"/>
      <c r="L21" s="157"/>
      <c r="M21" s="157"/>
    </row>
    <row r="22" spans="1:13" ht="14.1" customHeight="1" x14ac:dyDescent="0.3">
      <c r="B22" s="120"/>
      <c r="C22" s="262" t="s">
        <v>12</v>
      </c>
      <c r="D22" s="317">
        <v>109124</v>
      </c>
      <c r="E22" s="335">
        <v>110588</v>
      </c>
      <c r="F22" s="335">
        <v>911.61099999999999</v>
      </c>
      <c r="G22" s="335">
        <v>49762.960899999998</v>
      </c>
      <c r="H22" s="335"/>
      <c r="I22" s="335">
        <f>E22-G22</f>
        <v>60825.039100000002</v>
      </c>
      <c r="J22" s="336">
        <v>49598.5147</v>
      </c>
      <c r="K22" s="129"/>
      <c r="L22" s="157"/>
      <c r="M22" s="157"/>
    </row>
    <row r="23" spans="1:13" ht="14.1" customHeight="1" thickBot="1" x14ac:dyDescent="0.35">
      <c r="B23" s="120"/>
      <c r="C23" s="263" t="s">
        <v>11</v>
      </c>
      <c r="D23" s="329">
        <v>750</v>
      </c>
      <c r="E23" s="337">
        <v>750</v>
      </c>
      <c r="F23" s="335">
        <v>3.4066000000000001</v>
      </c>
      <c r="G23" s="335">
        <v>281.41640000000001</v>
      </c>
      <c r="H23" s="337"/>
      <c r="I23" s="335">
        <f>E23-G23</f>
        <v>468.58359999999999</v>
      </c>
      <c r="J23" s="336">
        <v>299.41500000000002</v>
      </c>
      <c r="K23" s="129"/>
      <c r="L23" s="157"/>
      <c r="M23" s="157"/>
    </row>
    <row r="24" spans="1:13" ht="14.1" customHeight="1" x14ac:dyDescent="0.3">
      <c r="B24" s="120"/>
      <c r="C24" s="261" t="s">
        <v>17</v>
      </c>
      <c r="D24" s="316">
        <f>D32+D31+D25</f>
        <v>228341</v>
      </c>
      <c r="E24" s="333">
        <f>E25+E31+E32</f>
        <v>226650</v>
      </c>
      <c r="F24" s="333">
        <f>F32+F31+F25</f>
        <v>1249.8477999999998</v>
      </c>
      <c r="G24" s="333">
        <f>G25+G31+G32</f>
        <v>203287.78234999996</v>
      </c>
      <c r="H24" s="333"/>
      <c r="I24" s="333">
        <f>I25+I31+I32</f>
        <v>23362.217650000006</v>
      </c>
      <c r="J24" s="334">
        <f>J25+J31+J32</f>
        <v>232286.00304999997</v>
      </c>
      <c r="K24" s="129"/>
      <c r="L24" s="157"/>
      <c r="M24" s="157"/>
    </row>
    <row r="25" spans="1:13" ht="15" customHeight="1" x14ac:dyDescent="0.3">
      <c r="A25" s="21"/>
      <c r="B25" s="130"/>
      <c r="C25" s="268" t="s">
        <v>92</v>
      </c>
      <c r="D25" s="318">
        <f>D26+D27+D28+D29+D30</f>
        <v>178564</v>
      </c>
      <c r="E25" s="339">
        <f>E26+E27+E28+E29+E30</f>
        <v>180746</v>
      </c>
      <c r="F25" s="339">
        <f>F26+F27+F28+F29</f>
        <v>1043.3557999999998</v>
      </c>
      <c r="G25" s="339">
        <f>G26+G27+G28+G29</f>
        <v>162100.73914999998</v>
      </c>
      <c r="H25" s="339"/>
      <c r="I25" s="339">
        <f>I26+I27+I28+I29+I30</f>
        <v>18645.260850000006</v>
      </c>
      <c r="J25" s="340">
        <f>J26+J27+J28+J29+J30</f>
        <v>186451.18274999998</v>
      </c>
      <c r="K25" s="129"/>
      <c r="L25" s="157"/>
      <c r="M25" s="157"/>
    </row>
    <row r="26" spans="1:13" ht="14.1" customHeight="1" x14ac:dyDescent="0.3">
      <c r="A26" s="22"/>
      <c r="B26" s="131"/>
      <c r="C26" s="267" t="s">
        <v>22</v>
      </c>
      <c r="D26" s="319">
        <v>45392</v>
      </c>
      <c r="E26" s="341">
        <v>49760</v>
      </c>
      <c r="F26" s="341">
        <v>116.7199</v>
      </c>
      <c r="G26" s="341">
        <v>50325.430099999998</v>
      </c>
      <c r="H26" s="341">
        <v>573</v>
      </c>
      <c r="I26" s="341">
        <f>E26-G26+H26</f>
        <v>7.5699000000022352</v>
      </c>
      <c r="J26" s="342">
        <v>47913.461900000002</v>
      </c>
      <c r="K26" s="129"/>
      <c r="L26" s="157"/>
      <c r="M26" s="157"/>
    </row>
    <row r="27" spans="1:13" ht="14.1" customHeight="1" x14ac:dyDescent="0.3">
      <c r="A27" s="22"/>
      <c r="B27" s="131"/>
      <c r="C27" s="267" t="s">
        <v>60</v>
      </c>
      <c r="D27" s="319">
        <v>44493</v>
      </c>
      <c r="E27" s="341">
        <v>44908</v>
      </c>
      <c r="F27" s="341">
        <v>186.53550000000001</v>
      </c>
      <c r="G27" s="341">
        <v>46474.620999999999</v>
      </c>
      <c r="H27" s="341">
        <v>862</v>
      </c>
      <c r="I27" s="341">
        <f>E27-G27+H27</f>
        <v>-704.62099999999919</v>
      </c>
      <c r="J27" s="342">
        <v>50511.492299999998</v>
      </c>
      <c r="K27" s="129"/>
      <c r="L27" s="157"/>
      <c r="M27" s="157"/>
    </row>
    <row r="28" spans="1:13" ht="14.1" customHeight="1" x14ac:dyDescent="0.3">
      <c r="A28" s="22"/>
      <c r="B28" s="131"/>
      <c r="C28" s="267" t="s">
        <v>61</v>
      </c>
      <c r="D28" s="319">
        <v>42834</v>
      </c>
      <c r="E28" s="341">
        <v>41844</v>
      </c>
      <c r="F28" s="341">
        <v>179.34520000000001</v>
      </c>
      <c r="G28" s="341">
        <v>38905.589549999997</v>
      </c>
      <c r="H28" s="341">
        <v>1222</v>
      </c>
      <c r="I28" s="341">
        <f>E28-G28+H28</f>
        <v>4160.410450000003</v>
      </c>
      <c r="J28" s="342">
        <v>53837.785900000003</v>
      </c>
      <c r="K28" s="129"/>
      <c r="L28" s="157"/>
      <c r="M28" s="157"/>
    </row>
    <row r="29" spans="1:13" ht="14.1" customHeight="1" x14ac:dyDescent="0.3">
      <c r="A29" s="22"/>
      <c r="B29" s="131"/>
      <c r="C29" s="267" t="s">
        <v>93</v>
      </c>
      <c r="D29" s="319">
        <v>28645</v>
      </c>
      <c r="E29" s="341">
        <v>27034</v>
      </c>
      <c r="F29" s="341">
        <v>560.75519999999995</v>
      </c>
      <c r="G29" s="341">
        <v>26395.0985</v>
      </c>
      <c r="H29" s="341">
        <v>1109</v>
      </c>
      <c r="I29" s="341">
        <f>E29-G29+H29</f>
        <v>1747.9014999999999</v>
      </c>
      <c r="J29" s="342">
        <v>34188.442649999997</v>
      </c>
      <c r="K29" s="129"/>
      <c r="L29" s="157"/>
      <c r="M29" s="157"/>
    </row>
    <row r="30" spans="1:13" ht="14.1" customHeight="1" x14ac:dyDescent="0.3">
      <c r="A30" s="22"/>
      <c r="B30" s="131"/>
      <c r="C30" s="267" t="s">
        <v>94</v>
      </c>
      <c r="D30" s="319">
        <v>17200</v>
      </c>
      <c r="E30" s="341">
        <v>17200</v>
      </c>
      <c r="F30" s="341">
        <f>G30-3434</f>
        <v>332</v>
      </c>
      <c r="G30" s="341">
        <f>SUM(H26:H29)</f>
        <v>3766</v>
      </c>
      <c r="H30" s="341"/>
      <c r="I30" s="341">
        <f>E30-G30</f>
        <v>13434</v>
      </c>
      <c r="J30" s="340"/>
      <c r="K30" s="129"/>
      <c r="L30" s="157"/>
      <c r="M30" s="157"/>
    </row>
    <row r="31" spans="1:13" ht="14.1" customHeight="1" x14ac:dyDescent="0.3">
      <c r="A31" s="23"/>
      <c r="B31" s="130"/>
      <c r="C31" s="268" t="s">
        <v>18</v>
      </c>
      <c r="D31" s="318">
        <v>28576</v>
      </c>
      <c r="E31" s="339">
        <v>29602</v>
      </c>
      <c r="F31" s="339">
        <v>143.124</v>
      </c>
      <c r="G31" s="339">
        <v>15645.8277</v>
      </c>
      <c r="H31" s="409"/>
      <c r="I31" s="409">
        <f>E31-G31</f>
        <v>13956.1723</v>
      </c>
      <c r="J31" s="423">
        <v>17016.858400000001</v>
      </c>
      <c r="K31" s="129"/>
      <c r="L31" s="157"/>
      <c r="M31" s="157"/>
    </row>
    <row r="32" spans="1:13" ht="14.1" customHeight="1" x14ac:dyDescent="0.3">
      <c r="A32" s="23"/>
      <c r="B32" s="130"/>
      <c r="C32" s="268" t="s">
        <v>95</v>
      </c>
      <c r="D32" s="318">
        <f>D33+D34</f>
        <v>21201</v>
      </c>
      <c r="E32" s="339">
        <f>E34+E33</f>
        <v>16302</v>
      </c>
      <c r="F32" s="339">
        <f>F33</f>
        <v>63.367999999999995</v>
      </c>
      <c r="G32" s="339">
        <f>G33</f>
        <v>25541.215499999998</v>
      </c>
      <c r="H32" s="341"/>
      <c r="I32" s="409">
        <f>I33+I34</f>
        <v>-9239.2154999999984</v>
      </c>
      <c r="J32" s="423">
        <f>J33</f>
        <v>28817.961899999998</v>
      </c>
      <c r="K32" s="129"/>
      <c r="L32" s="157"/>
      <c r="M32" s="157"/>
    </row>
    <row r="33" spans="1:13" ht="14.1" customHeight="1" x14ac:dyDescent="0.3">
      <c r="A33" s="22"/>
      <c r="B33" s="131"/>
      <c r="C33" s="267" t="s">
        <v>10</v>
      </c>
      <c r="D33" s="319">
        <v>19101</v>
      </c>
      <c r="E33" s="341">
        <v>14202</v>
      </c>
      <c r="F33" s="341">
        <f>86.368-F37</f>
        <v>63.367999999999995</v>
      </c>
      <c r="G33" s="341">
        <f>31582.2155-G37</f>
        <v>25541.215499999998</v>
      </c>
      <c r="H33" s="341">
        <v>313</v>
      </c>
      <c r="I33" s="341">
        <f>E33-G33+H33</f>
        <v>-11026.215499999998</v>
      </c>
      <c r="J33" s="342">
        <v>28817.961899999998</v>
      </c>
      <c r="K33" s="129"/>
      <c r="L33" s="157"/>
      <c r="M33" s="157"/>
    </row>
    <row r="34" spans="1:13" ht="14.1" customHeight="1" thickBot="1" x14ac:dyDescent="0.35">
      <c r="A34" s="22"/>
      <c r="B34" s="131"/>
      <c r="C34" s="343" t="s">
        <v>96</v>
      </c>
      <c r="D34" s="320">
        <v>2100</v>
      </c>
      <c r="E34" s="344">
        <v>2100</v>
      </c>
      <c r="F34" s="344">
        <f>G34-279</f>
        <v>34</v>
      </c>
      <c r="G34" s="344">
        <f>H33</f>
        <v>313</v>
      </c>
      <c r="H34" s="344"/>
      <c r="I34" s="344">
        <f>E34-G34</f>
        <v>1787</v>
      </c>
      <c r="J34" s="345"/>
      <c r="K34" s="129"/>
      <c r="L34" s="157"/>
      <c r="M34" s="157"/>
    </row>
    <row r="35" spans="1:13" ht="15.75" customHeight="1" thickBot="1" x14ac:dyDescent="0.35">
      <c r="B35" s="120"/>
      <c r="C35" s="174" t="s">
        <v>78</v>
      </c>
      <c r="D35" s="402">
        <v>4000</v>
      </c>
      <c r="E35" s="346">
        <v>4000</v>
      </c>
      <c r="F35" s="346"/>
      <c r="G35" s="346">
        <v>3920.2209499999999</v>
      </c>
      <c r="H35" s="346"/>
      <c r="I35" s="374">
        <f t="shared" ref="I35:I41" si="0">E35-G35</f>
        <v>79.779050000000097</v>
      </c>
      <c r="J35" s="375">
        <v>2754.9464499999999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21">
        <v>703</v>
      </c>
      <c r="E36" s="322">
        <v>703</v>
      </c>
      <c r="F36" s="322"/>
      <c r="G36" s="322">
        <v>499.5872</v>
      </c>
      <c r="H36" s="322"/>
      <c r="I36" s="374">
        <f t="shared" si="0"/>
        <v>203.4128</v>
      </c>
      <c r="J36" s="400">
        <v>403.92860000000002</v>
      </c>
      <c r="K36" s="129"/>
      <c r="L36" s="157"/>
      <c r="M36" s="157"/>
    </row>
    <row r="37" spans="1:13" ht="17.25" customHeight="1" thickBot="1" x14ac:dyDescent="0.35">
      <c r="B37" s="120"/>
      <c r="C37" s="174" t="s">
        <v>79</v>
      </c>
      <c r="D37" s="321">
        <v>3000</v>
      </c>
      <c r="E37" s="322">
        <v>3000</v>
      </c>
      <c r="F37" s="322">
        <f>G37-6018</f>
        <v>23</v>
      </c>
      <c r="G37" s="322">
        <v>6041</v>
      </c>
      <c r="H37" s="373"/>
      <c r="I37" s="374">
        <f t="shared" si="0"/>
        <v>-3041</v>
      </c>
      <c r="J37" s="400"/>
      <c r="K37" s="129"/>
      <c r="L37" s="157"/>
      <c r="M37" s="157"/>
    </row>
    <row r="38" spans="1:13" ht="17.25" customHeight="1" thickBot="1" x14ac:dyDescent="0.35">
      <c r="B38" s="120"/>
      <c r="C38" s="174" t="s">
        <v>67</v>
      </c>
      <c r="D38" s="321">
        <v>7000</v>
      </c>
      <c r="E38" s="322">
        <v>7000</v>
      </c>
      <c r="F38" s="322">
        <v>7.1231999999999998</v>
      </c>
      <c r="G38" s="322">
        <v>7000</v>
      </c>
      <c r="H38" s="322"/>
      <c r="I38" s="374">
        <f t="shared" si="0"/>
        <v>0</v>
      </c>
      <c r="J38" s="400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85</v>
      </c>
      <c r="D39" s="321">
        <v>3000</v>
      </c>
      <c r="E39" s="322">
        <v>3000</v>
      </c>
      <c r="F39" s="322">
        <v>23.774999999999999</v>
      </c>
      <c r="G39" s="322">
        <v>1052.4840999999999</v>
      </c>
      <c r="H39" s="322"/>
      <c r="I39" s="374">
        <f t="shared" si="0"/>
        <v>1947.5159000000001</v>
      </c>
      <c r="J39" s="400"/>
      <c r="K39" s="129"/>
      <c r="L39" s="157"/>
      <c r="M39" s="157"/>
    </row>
    <row r="40" spans="1:13" ht="17.25" customHeight="1" thickBot="1" x14ac:dyDescent="0.35">
      <c r="B40" s="120"/>
      <c r="C40" s="174" t="s">
        <v>97</v>
      </c>
      <c r="D40" s="321">
        <v>500</v>
      </c>
      <c r="E40" s="322">
        <v>500</v>
      </c>
      <c r="F40" s="322"/>
      <c r="G40" s="322"/>
      <c r="H40" s="322"/>
      <c r="I40" s="374">
        <f t="shared" si="0"/>
        <v>500</v>
      </c>
      <c r="J40" s="400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21">
        <v>0</v>
      </c>
      <c r="E41" s="322"/>
      <c r="F41" s="322"/>
      <c r="G41" s="322">
        <v>295</v>
      </c>
      <c r="H41" s="322"/>
      <c r="I41" s="374">
        <f t="shared" si="0"/>
        <v>-295</v>
      </c>
      <c r="J41" s="400">
        <v>301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3">
        <f>D21+D24+D35+D36+D37+D38+D39+D40+D41</f>
        <v>356418</v>
      </c>
      <c r="E42" s="324">
        <f>E21+E24+E35+E36+E37+E38+E39+E40+E41</f>
        <v>356191</v>
      </c>
      <c r="F42" s="197">
        <f>F21+F24+F35+F36+F37+F38+F41+F39</f>
        <v>2218.7635999999998</v>
      </c>
      <c r="G42" s="197">
        <f>G21+G24+G35+G36+G37+G38+G39+G41</f>
        <v>272140.45189999999</v>
      </c>
      <c r="H42" s="197">
        <f>H26+H27+H28+H29+H33</f>
        <v>4079</v>
      </c>
      <c r="I42" s="304">
        <f>I21+I24+I35+I36+I37+I38+I39+I40+I41</f>
        <v>84050.548100000015</v>
      </c>
      <c r="J42" s="198">
        <f>J21+J24+J35+J36+J37+J38+J39+J40+J41</f>
        <v>292643.80779999995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121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122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3" t="s">
        <v>126</v>
      </c>
      <c r="D45" s="205"/>
      <c r="E45" s="205"/>
      <c r="F45" s="205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71"/>
      <c r="E46" s="371"/>
      <c r="F46" s="371"/>
      <c r="G46" s="372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8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6"/>
      <c r="M49" s="206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3" t="s">
        <v>2</v>
      </c>
      <c r="D51" s="434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8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8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8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8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9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3" t="s">
        <v>8</v>
      </c>
      <c r="C57" s="444"/>
      <c r="D57" s="444"/>
      <c r="E57" s="444"/>
      <c r="F57" s="444"/>
      <c r="G57" s="444"/>
      <c r="H57" s="444"/>
      <c r="I57" s="444"/>
      <c r="J57" s="444"/>
      <c r="K57" s="445"/>
      <c r="L57" s="206"/>
      <c r="M57" s="206"/>
    </row>
    <row r="58" spans="2:13" s="3" customFormat="1" ht="63" thickBot="1" x14ac:dyDescent="0.35">
      <c r="B58" s="143"/>
      <c r="C58" s="426" t="s">
        <v>19</v>
      </c>
      <c r="D58" s="427" t="s">
        <v>20</v>
      </c>
      <c r="E58" s="331" t="str">
        <f>F20</f>
        <v>LANDET KVANTUM UKE 25</v>
      </c>
      <c r="F58" s="331" t="str">
        <f>G20</f>
        <v>LANDET KVANTUM T.O.M UKE 25</v>
      </c>
      <c r="G58" s="331" t="str">
        <f>I20</f>
        <v>RESTKVOTER</v>
      </c>
      <c r="H58" s="332" t="str">
        <f>J20</f>
        <v>LANDET KVANTUM T.O.M. UKE 25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6" t="s">
        <v>32</v>
      </c>
      <c r="D59" s="446">
        <v>5346</v>
      </c>
      <c r="E59" s="333">
        <v>27.357399999999998</v>
      </c>
      <c r="F59" s="333">
        <v>579.74419999999998</v>
      </c>
      <c r="G59" s="448">
        <f>D59-F59-F60</f>
        <v>3760.6293999999998</v>
      </c>
      <c r="H59" s="389">
        <v>613.30430000000001</v>
      </c>
      <c r="I59" s="161"/>
      <c r="J59" s="161"/>
      <c r="K59" s="189"/>
      <c r="L59" s="106"/>
      <c r="M59" s="106"/>
    </row>
    <row r="60" spans="2:13" ht="14.1" customHeight="1" x14ac:dyDescent="0.3">
      <c r="B60" s="146"/>
      <c r="C60" s="147" t="s">
        <v>29</v>
      </c>
      <c r="D60" s="447"/>
      <c r="E60" s="425">
        <v>16.273299999999999</v>
      </c>
      <c r="F60" s="425">
        <v>1005.6264</v>
      </c>
      <c r="G60" s="449"/>
      <c r="H60" s="353">
        <v>768.71069999999997</v>
      </c>
      <c r="I60" s="161"/>
      <c r="J60" s="161"/>
      <c r="K60" s="189"/>
      <c r="L60" s="106"/>
      <c r="M60" s="106"/>
    </row>
    <row r="61" spans="2:13" ht="14.1" customHeight="1" thickBot="1" x14ac:dyDescent="0.35">
      <c r="B61" s="146"/>
      <c r="C61" s="148" t="s">
        <v>76</v>
      </c>
      <c r="D61" s="424">
        <v>200</v>
      </c>
      <c r="E61" s="428">
        <v>1.8395999999999999</v>
      </c>
      <c r="F61" s="428">
        <v>52.659599999999998</v>
      </c>
      <c r="G61" s="403">
        <f>D61-F61</f>
        <v>147.34039999999999</v>
      </c>
      <c r="H61" s="303">
        <v>30.643999999999998</v>
      </c>
      <c r="I61" s="161"/>
      <c r="J61" s="161"/>
      <c r="K61" s="189"/>
      <c r="L61" s="106"/>
      <c r="M61" s="106"/>
    </row>
    <row r="62" spans="2:13" s="98" customFormat="1" ht="15.6" customHeight="1" x14ac:dyDescent="0.3">
      <c r="B62" s="162"/>
      <c r="C62" s="376" t="s">
        <v>57</v>
      </c>
      <c r="D62" s="234">
        <v>8019</v>
      </c>
      <c r="E62" s="392">
        <f>SUM(E63:E65)</f>
        <v>1104.6894</v>
      </c>
      <c r="F62" s="352">
        <f>F63+F64+F65</f>
        <v>5157.1414000000004</v>
      </c>
      <c r="G62" s="352">
        <f>D62-F62</f>
        <v>2861.8585999999996</v>
      </c>
      <c r="H62" s="354">
        <f>H63+H64+H65</f>
        <v>5190.7719000000006</v>
      </c>
      <c r="I62" s="163"/>
      <c r="J62" s="163"/>
      <c r="K62" s="189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2"/>
      <c r="E63" s="378">
        <v>629.31079999999997</v>
      </c>
      <c r="F63" s="363">
        <v>2141.5048000000002</v>
      </c>
      <c r="G63" s="231"/>
      <c r="H63" s="364">
        <v>2313.8861000000002</v>
      </c>
      <c r="I63" s="151"/>
      <c r="J63" s="151"/>
      <c r="K63" s="189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2"/>
      <c r="E64" s="378">
        <v>357.84679999999997</v>
      </c>
      <c r="F64" s="363">
        <v>2024.6949999999999</v>
      </c>
      <c r="G64" s="231"/>
      <c r="H64" s="364">
        <v>1990.4486999999999</v>
      </c>
      <c r="I64" s="176"/>
      <c r="J64" s="176"/>
      <c r="K64" s="189"/>
      <c r="L64" s="106"/>
      <c r="M64" s="106"/>
    </row>
    <row r="65" spans="2:13" s="22" customFormat="1" ht="14.1" customHeight="1" thickBot="1" x14ac:dyDescent="0.35">
      <c r="B65" s="149"/>
      <c r="C65" s="431" t="s">
        <v>35</v>
      </c>
      <c r="D65" s="243"/>
      <c r="E65" s="379">
        <v>117.5318</v>
      </c>
      <c r="F65" s="380">
        <v>990.94159999999999</v>
      </c>
      <c r="G65" s="429"/>
      <c r="H65" s="390">
        <v>886.43709999999999</v>
      </c>
      <c r="I65" s="176"/>
      <c r="J65" s="176"/>
      <c r="K65" s="189"/>
      <c r="L65" s="106"/>
      <c r="M65" s="106"/>
    </row>
    <row r="66" spans="2:13" ht="14.1" customHeight="1" thickBot="1" x14ac:dyDescent="0.35">
      <c r="B66" s="120"/>
      <c r="C66" s="430" t="s">
        <v>36</v>
      </c>
      <c r="D66" s="298">
        <v>190</v>
      </c>
      <c r="E66" s="391"/>
      <c r="F66" s="395">
        <v>35.756900000000002</v>
      </c>
      <c r="G66" s="395">
        <f>D66-F66</f>
        <v>154.2431</v>
      </c>
      <c r="H66" s="303">
        <v>0.75219999999999998</v>
      </c>
      <c r="I66" s="157"/>
      <c r="J66" s="157"/>
      <c r="K66" s="189"/>
      <c r="L66" s="106"/>
      <c r="M66" s="106"/>
    </row>
    <row r="67" spans="2:13" ht="14.1" customHeight="1" thickBot="1" x14ac:dyDescent="0.35">
      <c r="B67" s="120"/>
      <c r="C67" s="152" t="s">
        <v>14</v>
      </c>
      <c r="D67" s="226"/>
      <c r="E67" s="393"/>
      <c r="F67" s="394"/>
      <c r="G67" s="394"/>
      <c r="H67" s="299"/>
      <c r="I67" s="157"/>
      <c r="J67" s="157"/>
      <c r="K67" s="189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v>12225</v>
      </c>
      <c r="E68" s="304">
        <f>E59+E60+E61+E62+E66+E67</f>
        <v>1150.1596999999999</v>
      </c>
      <c r="F68" s="201">
        <f>F59+F60+F61+F62+F66+F67</f>
        <v>6830.9285000000009</v>
      </c>
      <c r="G68" s="201">
        <f>D68-F68</f>
        <v>5394.0714999999991</v>
      </c>
      <c r="H68" s="209">
        <f>H59+H60+H61+H62+H66+H67</f>
        <v>6604.1831000000002</v>
      </c>
      <c r="I68" s="173"/>
      <c r="J68" s="173"/>
      <c r="K68" s="189"/>
      <c r="L68" s="106"/>
      <c r="M68" s="106"/>
    </row>
    <row r="69" spans="2:13" s="3" customFormat="1" ht="19.2" customHeight="1" thickBot="1" x14ac:dyDescent="0.35">
      <c r="B69" s="158"/>
      <c r="C69" s="457"/>
      <c r="D69" s="457"/>
      <c r="E69" s="457"/>
      <c r="F69" s="223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6"/>
      <c r="M74" s="206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1" t="s">
        <v>2</v>
      </c>
      <c r="D76" s="442"/>
      <c r="E76" s="441" t="s">
        <v>20</v>
      </c>
      <c r="F76" s="453"/>
      <c r="G76" s="441" t="s">
        <v>21</v>
      </c>
      <c r="H76" s="442"/>
      <c r="I76" s="157"/>
      <c r="J76" s="157"/>
      <c r="K76" s="116"/>
      <c r="L76" s="137"/>
      <c r="M76" s="137"/>
    </row>
    <row r="77" spans="2:13" ht="14.4" x14ac:dyDescent="0.3">
      <c r="B77" s="250"/>
      <c r="C77" s="166" t="s">
        <v>27</v>
      </c>
      <c r="D77" s="170">
        <v>99230</v>
      </c>
      <c r="E77" s="251" t="s">
        <v>5</v>
      </c>
      <c r="F77" s="244">
        <v>37797</v>
      </c>
      <c r="G77" s="252" t="s">
        <v>25</v>
      </c>
      <c r="H77" s="244">
        <v>11101</v>
      </c>
      <c r="I77" s="167"/>
      <c r="J77" s="167"/>
      <c r="K77" s="253"/>
      <c r="L77" s="294"/>
      <c r="M77" s="137"/>
    </row>
    <row r="78" spans="2:13" ht="14.4" x14ac:dyDescent="0.3">
      <c r="B78" s="250"/>
      <c r="C78" s="166" t="s">
        <v>3</v>
      </c>
      <c r="D78" s="170">
        <v>90230</v>
      </c>
      <c r="E78" s="254" t="s">
        <v>6</v>
      </c>
      <c r="F78" s="170">
        <v>61670</v>
      </c>
      <c r="G78" s="252" t="s">
        <v>58</v>
      </c>
      <c r="H78" s="170">
        <v>45636</v>
      </c>
      <c r="I78" s="167"/>
      <c r="J78" s="167"/>
      <c r="K78" s="253"/>
      <c r="L78" s="294"/>
      <c r="M78" s="137"/>
    </row>
    <row r="79" spans="2:13" ht="16.8" thickBot="1" x14ac:dyDescent="0.35">
      <c r="B79" s="250"/>
      <c r="C79" s="166" t="s">
        <v>104</v>
      </c>
      <c r="D79" s="170">
        <v>12845</v>
      </c>
      <c r="E79" s="166" t="s">
        <v>103</v>
      </c>
      <c r="F79" s="170">
        <v>2138</v>
      </c>
      <c r="G79" s="252" t="s">
        <v>59</v>
      </c>
      <c r="H79" s="170">
        <v>4933</v>
      </c>
      <c r="I79" s="167"/>
      <c r="J79" s="167"/>
      <c r="K79" s="253"/>
      <c r="L79" s="294"/>
      <c r="M79" s="137"/>
    </row>
    <row r="80" spans="2:13" ht="14.1" customHeight="1" thickBot="1" x14ac:dyDescent="0.35">
      <c r="B80" s="250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5"/>
      <c r="L80" s="258"/>
      <c r="M80" s="119"/>
    </row>
    <row r="81" spans="1:13" ht="12" customHeight="1" x14ac:dyDescent="0.3">
      <c r="B81" s="250"/>
      <c r="C81" s="404" t="s">
        <v>107</v>
      </c>
      <c r="D81" s="202"/>
      <c r="E81" s="202"/>
      <c r="F81" s="202"/>
      <c r="G81" s="202"/>
      <c r="H81" s="202"/>
      <c r="I81" s="257"/>
      <c r="J81" s="258"/>
      <c r="K81" s="255"/>
      <c r="L81" s="258"/>
      <c r="M81" s="119"/>
    </row>
    <row r="82" spans="1:13" ht="14.25" customHeight="1" x14ac:dyDescent="0.3">
      <c r="B82" s="250"/>
      <c r="C82" s="458" t="s">
        <v>108</v>
      </c>
      <c r="D82" s="458"/>
      <c r="E82" s="458"/>
      <c r="F82" s="458"/>
      <c r="G82" s="458"/>
      <c r="H82" s="458"/>
      <c r="I82" s="257"/>
      <c r="J82" s="258"/>
      <c r="K82" s="255"/>
      <c r="L82" s="258"/>
      <c r="M82" s="119"/>
    </row>
    <row r="83" spans="1:13" ht="6" customHeight="1" thickBot="1" x14ac:dyDescent="0.35">
      <c r="B83" s="250"/>
      <c r="C83" s="458"/>
      <c r="D83" s="458"/>
      <c r="E83" s="458"/>
      <c r="F83" s="458"/>
      <c r="G83" s="458"/>
      <c r="H83" s="458"/>
      <c r="I83" s="258"/>
      <c r="J83" s="258"/>
      <c r="K83" s="255"/>
      <c r="L83" s="258"/>
      <c r="M83" s="119"/>
    </row>
    <row r="84" spans="1:13" ht="14.1" customHeight="1" x14ac:dyDescent="0.3">
      <c r="B84" s="454" t="s">
        <v>8</v>
      </c>
      <c r="C84" s="455"/>
      <c r="D84" s="455"/>
      <c r="E84" s="455"/>
      <c r="F84" s="455"/>
      <c r="G84" s="455"/>
      <c r="H84" s="455"/>
      <c r="I84" s="455"/>
      <c r="J84" s="455"/>
      <c r="K84" s="456"/>
      <c r="L84" s="295"/>
      <c r="M84" s="206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30" t="s">
        <v>77</v>
      </c>
      <c r="E86" s="325" t="s">
        <v>74</v>
      </c>
      <c r="F86" s="195" t="str">
        <f>F20</f>
        <v>LANDET KVANTUM UKE 25</v>
      </c>
      <c r="G86" s="195" t="str">
        <f>G20</f>
        <v>LANDET KVANTUM T.O.M UKE 25</v>
      </c>
      <c r="H86" s="195" t="str">
        <f>I20</f>
        <v>RESTKVOTER</v>
      </c>
      <c r="I86" s="196" t="str">
        <f>J20</f>
        <v>LANDET KVANTUM T.O.M. UKE 25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8" t="s">
        <v>16</v>
      </c>
      <c r="D87" s="316">
        <f>D89+D88</f>
        <v>37797</v>
      </c>
      <c r="E87" s="333">
        <f>E89+E88</f>
        <v>37875</v>
      </c>
      <c r="F87" s="333">
        <f>F89+F88</f>
        <v>108.1489</v>
      </c>
      <c r="G87" s="333">
        <f>G88+G89</f>
        <v>28456.202800000003</v>
      </c>
      <c r="H87" s="333">
        <f>H88+H89</f>
        <v>9418.7971999999991</v>
      </c>
      <c r="I87" s="334">
        <f>I88+I89</f>
        <v>34730.0815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2" t="s">
        <v>12</v>
      </c>
      <c r="D88" s="317">
        <v>37047</v>
      </c>
      <c r="E88" s="335">
        <v>37125</v>
      </c>
      <c r="F88" s="317">
        <v>108.1489</v>
      </c>
      <c r="G88" s="335">
        <v>28084.350900000001</v>
      </c>
      <c r="H88" s="335">
        <f>E88-G88</f>
        <v>9040.6490999999987</v>
      </c>
      <c r="I88" s="336">
        <v>34474.150999999998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9" t="s">
        <v>11</v>
      </c>
      <c r="D89" s="329">
        <v>750</v>
      </c>
      <c r="E89" s="337">
        <v>750</v>
      </c>
      <c r="F89" s="329"/>
      <c r="G89" s="337">
        <v>371.8519</v>
      </c>
      <c r="H89" s="337">
        <f>E89-G89</f>
        <v>378.1481</v>
      </c>
      <c r="I89" s="338">
        <v>255.93049999999999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61" t="s">
        <v>17</v>
      </c>
      <c r="D90" s="316">
        <f t="shared" ref="D90:I90" si="1">D91+D96+D97</f>
        <v>63185</v>
      </c>
      <c r="E90" s="333">
        <f t="shared" si="1"/>
        <v>74063</v>
      </c>
      <c r="F90" s="333">
        <f t="shared" si="1"/>
        <v>521.29090000000008</v>
      </c>
      <c r="G90" s="333">
        <f t="shared" si="1"/>
        <v>28104.6139</v>
      </c>
      <c r="H90" s="333">
        <f>H91+H96+H97</f>
        <v>45958.386100000003</v>
      </c>
      <c r="I90" s="334">
        <f t="shared" si="1"/>
        <v>32611.364299999997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8" t="s">
        <v>92</v>
      </c>
      <c r="D91" s="318">
        <f t="shared" ref="D91:I91" si="2">D92+D93+D94+D95</f>
        <v>47151</v>
      </c>
      <c r="E91" s="339">
        <f t="shared" si="2"/>
        <v>56854</v>
      </c>
      <c r="F91" s="339">
        <f t="shared" si="2"/>
        <v>464.69510000000002</v>
      </c>
      <c r="G91" s="339">
        <f t="shared" si="2"/>
        <v>19629.561399999999</v>
      </c>
      <c r="H91" s="339">
        <f>H92+H93+H94+H95</f>
        <v>37224.438600000001</v>
      </c>
      <c r="I91" s="340">
        <f t="shared" si="2"/>
        <v>22487.562599999997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7" t="s">
        <v>22</v>
      </c>
      <c r="D92" s="319">
        <v>13457</v>
      </c>
      <c r="E92" s="341">
        <v>16514</v>
      </c>
      <c r="F92" s="341">
        <v>55.831699999999998</v>
      </c>
      <c r="G92" s="341">
        <v>4225.3152</v>
      </c>
      <c r="H92" s="341">
        <f t="shared" ref="H92:H100" si="3">E92-G92</f>
        <v>12288.684799999999</v>
      </c>
      <c r="I92" s="342">
        <v>3488.7058999999999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7" t="s">
        <v>23</v>
      </c>
      <c r="D93" s="319">
        <v>12792</v>
      </c>
      <c r="E93" s="341">
        <v>15627</v>
      </c>
      <c r="F93" s="341">
        <v>77.596400000000003</v>
      </c>
      <c r="G93" s="341">
        <v>6559.4955</v>
      </c>
      <c r="H93" s="341">
        <f t="shared" si="3"/>
        <v>9067.5044999999991</v>
      </c>
      <c r="I93" s="342">
        <v>5942.9700999999995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7" t="s">
        <v>24</v>
      </c>
      <c r="D94" s="319">
        <v>13463</v>
      </c>
      <c r="E94" s="341">
        <v>16606</v>
      </c>
      <c r="F94" s="341">
        <v>74.282499999999999</v>
      </c>
      <c r="G94" s="341">
        <v>6471.7685000000001</v>
      </c>
      <c r="H94" s="341">
        <f t="shared" si="3"/>
        <v>10134.2315</v>
      </c>
      <c r="I94" s="342">
        <v>8046.5906000000004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7" t="s">
        <v>93</v>
      </c>
      <c r="D95" s="319">
        <v>7439</v>
      </c>
      <c r="E95" s="341">
        <v>8107</v>
      </c>
      <c r="F95" s="341">
        <v>256.98450000000003</v>
      </c>
      <c r="G95" s="341">
        <v>2372.9821999999999</v>
      </c>
      <c r="H95" s="341">
        <f t="shared" si="3"/>
        <v>5734.0177999999996</v>
      </c>
      <c r="I95" s="342">
        <v>5009.2960000000003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8" t="s">
        <v>29</v>
      </c>
      <c r="D96" s="318">
        <v>11101</v>
      </c>
      <c r="E96" s="339">
        <v>11124</v>
      </c>
      <c r="F96" s="339">
        <v>42.817700000000002</v>
      </c>
      <c r="G96" s="339">
        <v>7298.8190999999997</v>
      </c>
      <c r="H96" s="339">
        <f t="shared" si="3"/>
        <v>3825.1809000000003</v>
      </c>
      <c r="I96" s="340">
        <v>8982.3201000000008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9" t="s">
        <v>90</v>
      </c>
      <c r="D97" s="326">
        <v>4933</v>
      </c>
      <c r="E97" s="350">
        <v>6085</v>
      </c>
      <c r="F97" s="350">
        <v>13.7781</v>
      </c>
      <c r="G97" s="350">
        <v>1176.2334000000001</v>
      </c>
      <c r="H97" s="350">
        <f t="shared" si="3"/>
        <v>4908.7665999999999</v>
      </c>
      <c r="I97" s="351">
        <v>1141.4816000000001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402">
        <v>323</v>
      </c>
      <c r="E98" s="346">
        <v>323</v>
      </c>
      <c r="F98" s="346"/>
      <c r="G98" s="346">
        <v>12.7361</v>
      </c>
      <c r="H98" s="346">
        <f t="shared" si="3"/>
        <v>310.26389999999998</v>
      </c>
      <c r="I98" s="347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63</v>
      </c>
      <c r="D99" s="321">
        <v>300</v>
      </c>
      <c r="E99" s="322">
        <v>300</v>
      </c>
      <c r="F99" s="322">
        <v>9.06E-2</v>
      </c>
      <c r="G99" s="322">
        <v>300</v>
      </c>
      <c r="H99" s="322">
        <f t="shared" si="3"/>
        <v>0</v>
      </c>
      <c r="I99" s="328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60" t="s">
        <v>14</v>
      </c>
      <c r="D100" s="321"/>
      <c r="E100" s="322"/>
      <c r="F100" s="322"/>
      <c r="G100" s="322">
        <v>109</v>
      </c>
      <c r="H100" s="322">
        <f t="shared" si="3"/>
        <v>-109</v>
      </c>
      <c r="I100" s="328">
        <v>80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3">
        <f t="shared" ref="D101:G101" si="4">D87+D90+D98+D99+D100</f>
        <v>101605</v>
      </c>
      <c r="E101" s="327">
        <f>E87+E90+E98+E99+E100</f>
        <v>112561</v>
      </c>
      <c r="F101" s="401">
        <f t="shared" si="4"/>
        <v>629.5304000000001</v>
      </c>
      <c r="G101" s="401">
        <f t="shared" si="4"/>
        <v>56982.552800000005</v>
      </c>
      <c r="H101" s="224">
        <f>H87+H90+H98+H99+H100</f>
        <v>55578.447200000002</v>
      </c>
      <c r="I101" s="198">
        <f>I87+I90+I98+I99+I100</f>
        <v>67746.958400000003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110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3" t="s">
        <v>109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4"/>
      <c r="D104" s="204"/>
      <c r="E104" s="204"/>
      <c r="F104" s="204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6"/>
      <c r="M107" s="206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1" t="s">
        <v>2</v>
      </c>
      <c r="D109" s="442"/>
      <c r="E109" s="441" t="s">
        <v>20</v>
      </c>
      <c r="F109" s="442"/>
      <c r="G109" s="441" t="s">
        <v>21</v>
      </c>
      <c r="H109" s="442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4">
        <v>56818</v>
      </c>
      <c r="G110" s="166" t="s">
        <v>25</v>
      </c>
      <c r="H110" s="244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405"/>
      <c r="D113" s="406"/>
      <c r="E113" s="406" t="s">
        <v>89</v>
      </c>
      <c r="F113" s="170">
        <v>3388</v>
      </c>
      <c r="G113" s="11"/>
      <c r="H113" s="405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407" t="s">
        <v>7</v>
      </c>
      <c r="F114" s="171">
        <f>SUM(F110:F113)</f>
        <v>156950</v>
      </c>
      <c r="G114" s="122" t="s">
        <v>6</v>
      </c>
      <c r="H114" s="408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3" t="s">
        <v>8</v>
      </c>
      <c r="C117" s="444"/>
      <c r="D117" s="444"/>
      <c r="E117" s="444"/>
      <c r="F117" s="444"/>
      <c r="G117" s="444"/>
      <c r="H117" s="444"/>
      <c r="I117" s="444"/>
      <c r="J117" s="444"/>
      <c r="K117" s="445"/>
      <c r="L117" s="206"/>
      <c r="M117" s="206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9" t="s">
        <v>19</v>
      </c>
      <c r="D119" s="179" t="s">
        <v>77</v>
      </c>
      <c r="E119" s="330" t="s">
        <v>74</v>
      </c>
      <c r="F119" s="188" t="str">
        <f>F20</f>
        <v>LANDET KVANTUM UKE 25</v>
      </c>
      <c r="G119" s="195" t="str">
        <f>G20</f>
        <v>LANDET KVANTUM T.O.M UKE 25</v>
      </c>
      <c r="H119" s="195" t="str">
        <f>I20</f>
        <v>RESTKVOTER</v>
      </c>
      <c r="I119" s="196" t="str">
        <f>J20</f>
        <v>LANDET KVANTUM T.O.M. UKE 25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61" t="s">
        <v>84</v>
      </c>
      <c r="D120" s="234">
        <f t="shared" ref="D120:I120" si="5">D121+D122+D123</f>
        <v>56818</v>
      </c>
      <c r="E120" s="377">
        <f t="shared" si="5"/>
        <v>60071</v>
      </c>
      <c r="F120" s="377">
        <f t="shared" si="5"/>
        <v>488.16910000000001</v>
      </c>
      <c r="G120" s="377">
        <f t="shared" si="5"/>
        <v>35077.4352</v>
      </c>
      <c r="H120" s="352">
        <f t="shared" si="5"/>
        <v>24993.5648</v>
      </c>
      <c r="I120" s="354">
        <f t="shared" si="5"/>
        <v>22288.654200000001</v>
      </c>
      <c r="J120" s="157"/>
      <c r="K120" s="129"/>
      <c r="L120" s="157"/>
      <c r="M120" s="157"/>
    </row>
    <row r="121" spans="2:13" ht="14.1" customHeight="1" x14ac:dyDescent="0.3">
      <c r="B121" s="9"/>
      <c r="C121" s="262" t="s">
        <v>12</v>
      </c>
      <c r="D121" s="246">
        <v>45454</v>
      </c>
      <c r="E121" s="381">
        <v>47834</v>
      </c>
      <c r="F121" s="355">
        <v>488.16910000000001</v>
      </c>
      <c r="G121" s="381">
        <v>28434.867099999999</v>
      </c>
      <c r="H121" s="355">
        <f>E121-G121</f>
        <v>19399.132900000001</v>
      </c>
      <c r="I121" s="356">
        <v>18457.759300000002</v>
      </c>
      <c r="J121" s="157"/>
      <c r="K121" s="129"/>
      <c r="L121" s="157"/>
      <c r="M121" s="157"/>
    </row>
    <row r="122" spans="2:13" ht="14.1" customHeight="1" x14ac:dyDescent="0.3">
      <c r="B122" s="9"/>
      <c r="C122" s="262" t="s">
        <v>11</v>
      </c>
      <c r="D122" s="246">
        <v>10864</v>
      </c>
      <c r="E122" s="381">
        <v>11737</v>
      </c>
      <c r="F122" s="355"/>
      <c r="G122" s="381">
        <v>6642.5681000000004</v>
      </c>
      <c r="H122" s="355">
        <f>E122-G122</f>
        <v>5094.4318999999996</v>
      </c>
      <c r="I122" s="356">
        <v>3830.8948999999998</v>
      </c>
      <c r="J122" s="157"/>
      <c r="K122" s="129"/>
      <c r="L122" s="157"/>
      <c r="M122" s="157"/>
    </row>
    <row r="123" spans="2:13" ht="15" thickBot="1" x14ac:dyDescent="0.35">
      <c r="B123" s="9"/>
      <c r="C123" s="263" t="s">
        <v>39</v>
      </c>
      <c r="D123" s="247">
        <v>500</v>
      </c>
      <c r="E123" s="382">
        <v>500</v>
      </c>
      <c r="F123" s="382"/>
      <c r="G123" s="382"/>
      <c r="H123" s="357">
        <f>E123-G123</f>
        <v>500</v>
      </c>
      <c r="I123" s="358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4" t="s">
        <v>38</v>
      </c>
      <c r="D124" s="297">
        <v>38390</v>
      </c>
      <c r="E124" s="232">
        <v>37926</v>
      </c>
      <c r="F124" s="232">
        <v>2740.1041</v>
      </c>
      <c r="G124" s="232">
        <v>13047.5224</v>
      </c>
      <c r="H124" s="300">
        <f>E124-G124</f>
        <v>24878.477599999998</v>
      </c>
      <c r="I124" s="302">
        <v>18480.0327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5" t="s">
        <v>17</v>
      </c>
      <c r="D125" s="227">
        <f>D126+D131+D134</f>
        <v>59368</v>
      </c>
      <c r="E125" s="232">
        <f>E126+E131+E134</f>
        <v>61717</v>
      </c>
      <c r="F125" s="232">
        <f>F126+F131+F134</f>
        <v>483.92239999999998</v>
      </c>
      <c r="G125" s="232">
        <f>G134+G131+G126</f>
        <v>37146.531499999997</v>
      </c>
      <c r="H125" s="359">
        <f>H126+H131+H134</f>
        <v>24570.468500000003</v>
      </c>
      <c r="I125" s="360">
        <f>I126+I131+I134</f>
        <v>26306.398699999998</v>
      </c>
      <c r="J125" s="119"/>
      <c r="K125" s="129"/>
      <c r="L125" s="157"/>
      <c r="M125" s="157"/>
    </row>
    <row r="126" spans="2:13" ht="15.75" customHeight="1" x14ac:dyDescent="0.3">
      <c r="B126" s="2"/>
      <c r="C126" s="266" t="s">
        <v>102</v>
      </c>
      <c r="D126" s="386">
        <f>D127+D128+D129+D130</f>
        <v>44779</v>
      </c>
      <c r="E126" s="383">
        <f>E127+E128+E129+E130</f>
        <v>45672</v>
      </c>
      <c r="F126" s="383">
        <f>F127+F128+F129+F130</f>
        <v>400.47949999999997</v>
      </c>
      <c r="G126" s="383">
        <f>G127+G128+G130+G129</f>
        <v>29712.235399999998</v>
      </c>
      <c r="H126" s="361">
        <f>H127+H128+H129+H130</f>
        <v>15959.7646</v>
      </c>
      <c r="I126" s="362">
        <f>I127+I128+I129+I130</f>
        <v>19941.9984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7" t="s">
        <v>22</v>
      </c>
      <c r="D127" s="242">
        <f>12789</f>
        <v>12789</v>
      </c>
      <c r="E127" s="231">
        <v>14060</v>
      </c>
      <c r="F127" s="231">
        <v>75.838200000000001</v>
      </c>
      <c r="G127" s="231">
        <v>4381.0041000000001</v>
      </c>
      <c r="H127" s="363">
        <f t="shared" ref="H127:H138" si="6">E127-G127</f>
        <v>9678.9958999999999</v>
      </c>
      <c r="I127" s="364">
        <v>3193.4888000000001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7" t="s">
        <v>23</v>
      </c>
      <c r="D128" s="242">
        <v>11990</v>
      </c>
      <c r="E128" s="231">
        <v>13036</v>
      </c>
      <c r="F128" s="231">
        <v>167.8237</v>
      </c>
      <c r="G128" s="231">
        <v>7522.2444999999998</v>
      </c>
      <c r="H128" s="363">
        <f t="shared" si="6"/>
        <v>5513.7555000000002</v>
      </c>
      <c r="I128" s="364">
        <v>4998.9396999999999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7" t="s">
        <v>24</v>
      </c>
      <c r="D129" s="242">
        <v>11335</v>
      </c>
      <c r="E129" s="231">
        <v>10528</v>
      </c>
      <c r="F129" s="231">
        <v>90.148399999999995</v>
      </c>
      <c r="G129" s="231">
        <v>8667.7523000000001</v>
      </c>
      <c r="H129" s="363">
        <f t="shared" si="6"/>
        <v>1860.2476999999999</v>
      </c>
      <c r="I129" s="364">
        <v>5471.8559999999998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7" t="s">
        <v>93</v>
      </c>
      <c r="D130" s="242">
        <v>8665</v>
      </c>
      <c r="E130" s="231">
        <v>8048</v>
      </c>
      <c r="F130" s="231">
        <v>66.669200000000004</v>
      </c>
      <c r="G130" s="231">
        <v>9141.2345000000005</v>
      </c>
      <c r="H130" s="363">
        <f t="shared" si="6"/>
        <v>-1093.2345000000005</v>
      </c>
      <c r="I130" s="364">
        <v>6277.7138999999997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8" t="s">
        <v>18</v>
      </c>
      <c r="D131" s="235">
        <f>D132+D133</f>
        <v>6419</v>
      </c>
      <c r="E131" s="384">
        <f>E132+E133</f>
        <v>7060</v>
      </c>
      <c r="F131" s="384">
        <v>0.3281</v>
      </c>
      <c r="G131" s="384">
        <v>4309.5505000000003</v>
      </c>
      <c r="H131" s="365">
        <f t="shared" si="6"/>
        <v>2750.4494999999997</v>
      </c>
      <c r="I131" s="366">
        <v>3626.4841999999999</v>
      </c>
      <c r="J131" s="39"/>
      <c r="K131" s="129"/>
      <c r="L131" s="157"/>
      <c r="M131" s="157"/>
    </row>
    <row r="132" spans="2:13" ht="14.1" customHeight="1" x14ac:dyDescent="0.3">
      <c r="B132" s="9"/>
      <c r="C132" s="267" t="s">
        <v>40</v>
      </c>
      <c r="D132" s="242">
        <v>5919</v>
      </c>
      <c r="E132" s="231">
        <v>6560</v>
      </c>
      <c r="F132" s="231">
        <v>0.25519999999999998</v>
      </c>
      <c r="G132" s="231">
        <v>4293.3585999999996</v>
      </c>
      <c r="H132" s="363">
        <f t="shared" si="6"/>
        <v>2266.6414000000004</v>
      </c>
      <c r="I132" s="364">
        <v>3624.0594999999998</v>
      </c>
      <c r="J132" s="119"/>
      <c r="K132" s="129"/>
      <c r="L132" s="157"/>
      <c r="M132" s="157"/>
    </row>
    <row r="133" spans="2:13" ht="14.1" customHeight="1" x14ac:dyDescent="0.3">
      <c r="B133" s="20"/>
      <c r="C133" s="267" t="s">
        <v>41</v>
      </c>
      <c r="D133" s="242">
        <v>500</v>
      </c>
      <c r="E133" s="231">
        <v>500</v>
      </c>
      <c r="F133" s="231">
        <v>0.43880000000000002</v>
      </c>
      <c r="G133" s="231">
        <f>G131-G132</f>
        <v>16.191900000000714</v>
      </c>
      <c r="H133" s="363">
        <f t="shared" si="6"/>
        <v>483.80809999999929</v>
      </c>
      <c r="I133" s="364">
        <f>I131-I132</f>
        <v>2.4247000000000298</v>
      </c>
      <c r="J133" s="39"/>
      <c r="K133" s="129"/>
      <c r="L133" s="157"/>
      <c r="M133" s="157"/>
    </row>
    <row r="134" spans="2:13" ht="15" thickBot="1" x14ac:dyDescent="0.35">
      <c r="B134" s="9"/>
      <c r="C134" s="269" t="s">
        <v>90</v>
      </c>
      <c r="D134" s="259">
        <v>8170</v>
      </c>
      <c r="E134" s="385">
        <v>8985</v>
      </c>
      <c r="F134" s="385">
        <v>83.114800000000002</v>
      </c>
      <c r="G134" s="385">
        <v>3124.7456000000002</v>
      </c>
      <c r="H134" s="367">
        <f t="shared" si="6"/>
        <v>5860.2543999999998</v>
      </c>
      <c r="I134" s="368">
        <v>2737.9160999999999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5" t="s">
        <v>13</v>
      </c>
      <c r="D135" s="227">
        <v>124</v>
      </c>
      <c r="E135" s="232">
        <v>124</v>
      </c>
      <c r="F135" s="232"/>
      <c r="G135" s="232">
        <v>12.23</v>
      </c>
      <c r="H135" s="387">
        <f t="shared" si="6"/>
        <v>111.77</v>
      </c>
      <c r="I135" s="388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70" t="s">
        <v>67</v>
      </c>
      <c r="D136" s="298">
        <v>2000</v>
      </c>
      <c r="E136" s="301">
        <v>2000</v>
      </c>
      <c r="F136" s="301">
        <v>12.217599999999999</v>
      </c>
      <c r="G136" s="301">
        <v>2000</v>
      </c>
      <c r="H136" s="301">
        <f t="shared" si="6"/>
        <v>0</v>
      </c>
      <c r="I136" s="303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5" t="s">
        <v>42</v>
      </c>
      <c r="D137" s="227">
        <v>250</v>
      </c>
      <c r="E137" s="232">
        <v>250</v>
      </c>
      <c r="F137" s="232"/>
      <c r="G137" s="232">
        <v>81.963999999999999</v>
      </c>
      <c r="H137" s="232">
        <f t="shared" si="6"/>
        <v>168.036</v>
      </c>
      <c r="I137" s="233">
        <v>101.85899999999999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20" t="s">
        <v>14</v>
      </c>
      <c r="D138" s="226"/>
      <c r="E138" s="236"/>
      <c r="F138" s="236"/>
      <c r="G138" s="236">
        <v>203</v>
      </c>
      <c r="H138" s="236">
        <f t="shared" si="6"/>
        <v>-203</v>
      </c>
      <c r="I138" s="299">
        <v>129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3724.4132</v>
      </c>
      <c r="G139" s="187">
        <f>G120+G124+G125+G135+G136+G137+G138</f>
        <v>87568.683100000009</v>
      </c>
      <c r="H139" s="187">
        <f t="shared" si="7"/>
        <v>74519.316899999991</v>
      </c>
      <c r="I139" s="432">
        <f>I120+I124+I125+I135+I136+I137+I138</f>
        <v>69311.061099999992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70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111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3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7"/>
      <c r="E143" s="207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7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1"/>
      <c r="C148" s="212"/>
      <c r="D148" s="213"/>
      <c r="E148" s="213"/>
      <c r="F148" s="213"/>
      <c r="G148" s="213"/>
      <c r="H148" s="214"/>
      <c r="I148" s="214"/>
      <c r="J148" s="214"/>
      <c r="K148" s="215"/>
      <c r="L148" s="119"/>
      <c r="M148" s="119"/>
    </row>
    <row r="149" spans="2:13" ht="12" customHeight="1" thickBot="1" x14ac:dyDescent="0.35">
      <c r="B149" s="120"/>
      <c r="C149" s="433" t="s">
        <v>2</v>
      </c>
      <c r="D149" s="434"/>
      <c r="E149" s="190"/>
      <c r="F149" s="190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1" t="s">
        <v>54</v>
      </c>
      <c r="D150" s="272">
        <v>19514</v>
      </c>
      <c r="E150" s="273"/>
      <c r="F150" s="190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4" t="s">
        <v>70</v>
      </c>
      <c r="D151" s="275">
        <v>8878</v>
      </c>
      <c r="E151" s="273"/>
      <c r="F151" s="190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6" t="s">
        <v>71</v>
      </c>
      <c r="D152" s="275">
        <v>4266</v>
      </c>
      <c r="E152" s="273"/>
      <c r="F152" s="190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7" t="s">
        <v>31</v>
      </c>
      <c r="D153" s="278">
        <f>SUM(D150:D152)</f>
        <v>32658</v>
      </c>
      <c r="E153" s="273"/>
      <c r="F153" s="190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9" t="s">
        <v>87</v>
      </c>
      <c r="D154" s="280"/>
      <c r="E154" s="280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9" t="s">
        <v>99</v>
      </c>
      <c r="D155" s="280"/>
      <c r="E155" s="280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25</v>
      </c>
      <c r="F158" s="70" t="str">
        <f>G20</f>
        <v>LANDET KVANTUM T.O.M UKE 25</v>
      </c>
      <c r="G158" s="70" t="str">
        <f>I20</f>
        <v>RESTKVOTER</v>
      </c>
      <c r="H158" s="93" t="str">
        <f>J20</f>
        <v>LANDET KVANTUM T.O.M. UKE 25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320.03129999999999</v>
      </c>
      <c r="F159" s="184">
        <v>11138.6355</v>
      </c>
      <c r="G159" s="184">
        <f>D159-F159</f>
        <v>8262.3644999999997</v>
      </c>
      <c r="H159" s="221">
        <v>5429.2893000000004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>
        <v>0.24199999999999999</v>
      </c>
      <c r="F160" s="184">
        <v>3.6642999999999999</v>
      </c>
      <c r="G160" s="184">
        <f>D160-F160</f>
        <v>96.335700000000003</v>
      </c>
      <c r="H160" s="221">
        <v>5.2968000000000002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2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320.27330000000001</v>
      </c>
      <c r="F162" s="186">
        <f>SUM(F159:F161)</f>
        <v>11142.319800000001</v>
      </c>
      <c r="G162" s="186">
        <f>D162-F162</f>
        <v>8371.6801999999989</v>
      </c>
      <c r="H162" s="208">
        <f>SUM(H159:H161)</f>
        <v>5434.5861000000004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66</v>
      </c>
      <c r="D163" s="155"/>
      <c r="E163" s="155"/>
      <c r="F163" s="210"/>
      <c r="G163" s="210"/>
      <c r="H163" s="210"/>
      <c r="I163" s="210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6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8" t="s">
        <v>1</v>
      </c>
      <c r="C165" s="439"/>
      <c r="D165" s="439"/>
      <c r="E165" s="439"/>
      <c r="F165" s="439"/>
      <c r="G165" s="439"/>
      <c r="H165" s="439"/>
      <c r="I165" s="439"/>
      <c r="J165" s="439"/>
      <c r="K165" s="440"/>
      <c r="L165" s="191"/>
      <c r="M165" s="191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3" t="s">
        <v>2</v>
      </c>
      <c r="D167" s="434"/>
      <c r="E167" s="433" t="s">
        <v>53</v>
      </c>
      <c r="F167" s="434"/>
      <c r="G167" s="433" t="s">
        <v>101</v>
      </c>
      <c r="H167" s="434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71" t="s">
        <v>54</v>
      </c>
      <c r="D168" s="281">
        <v>54382</v>
      </c>
      <c r="E168" s="282" t="s">
        <v>5</v>
      </c>
      <c r="F168" s="283">
        <v>40872</v>
      </c>
      <c r="G168" s="274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4" t="s">
        <v>44</v>
      </c>
      <c r="D169" s="284">
        <v>51031</v>
      </c>
      <c r="E169" s="285" t="s">
        <v>45</v>
      </c>
      <c r="F169" s="286">
        <v>8000</v>
      </c>
      <c r="G169" s="274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4"/>
      <c r="D170" s="284"/>
      <c r="E170" s="285" t="s">
        <v>38</v>
      </c>
      <c r="F170" s="286">
        <v>5500</v>
      </c>
      <c r="G170" s="274" t="s">
        <v>46</v>
      </c>
      <c r="H170" s="102">
        <v>6060</v>
      </c>
      <c r="I170" s="84"/>
      <c r="J170" s="84"/>
      <c r="K170" s="52"/>
      <c r="L170" s="192"/>
      <c r="M170" s="192"/>
    </row>
    <row r="171" spans="1:13" ht="14.1" customHeight="1" thickBot="1" x14ac:dyDescent="0.35">
      <c r="B171" s="50"/>
      <c r="C171" s="274"/>
      <c r="D171" s="284"/>
      <c r="E171" s="285"/>
      <c r="F171" s="286"/>
      <c r="G171" s="274" t="s">
        <v>47</v>
      </c>
      <c r="H171" s="102">
        <v>1811</v>
      </c>
      <c r="I171" s="84"/>
      <c r="J171" s="84"/>
      <c r="K171" s="52"/>
      <c r="L171" s="192"/>
      <c r="M171" s="192"/>
    </row>
    <row r="172" spans="1:13" ht="14.1" customHeight="1" thickBot="1" x14ac:dyDescent="0.35">
      <c r="B172" s="50"/>
      <c r="C172" s="53" t="s">
        <v>31</v>
      </c>
      <c r="D172" s="287">
        <f>SUM(D168:D171)</f>
        <v>105413</v>
      </c>
      <c r="E172" s="288" t="s">
        <v>56</v>
      </c>
      <c r="F172" s="287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2"/>
      <c r="M172" s="192"/>
    </row>
    <row r="173" spans="1:13" ht="12.9" customHeight="1" x14ac:dyDescent="0.3">
      <c r="B173" s="50"/>
      <c r="C173" s="256" t="s">
        <v>73</v>
      </c>
      <c r="D173" s="285"/>
      <c r="E173" s="285"/>
      <c r="F173" s="285"/>
      <c r="G173" s="85"/>
      <c r="H173" s="51"/>
      <c r="I173" s="84"/>
      <c r="J173" s="84"/>
      <c r="K173" s="52"/>
      <c r="L173" s="192"/>
      <c r="M173" s="192"/>
    </row>
    <row r="174" spans="1:13" s="6" customFormat="1" ht="12.9" customHeight="1" x14ac:dyDescent="0.3">
      <c r="B174" s="50"/>
      <c r="C174" s="289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5" t="s">
        <v>8</v>
      </c>
      <c r="C176" s="436"/>
      <c r="D176" s="436"/>
      <c r="E176" s="436"/>
      <c r="F176" s="436"/>
      <c r="G176" s="436"/>
      <c r="H176" s="436"/>
      <c r="I176" s="436"/>
      <c r="J176" s="436"/>
      <c r="K176" s="437"/>
      <c r="L176" s="191"/>
      <c r="M176" s="191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77</v>
      </c>
      <c r="E178" s="330" t="s">
        <v>74</v>
      </c>
      <c r="F178" s="225" t="str">
        <f>F20</f>
        <v>LANDET KVANTUM UKE 25</v>
      </c>
      <c r="G178" s="70" t="str">
        <f>G20</f>
        <v>LANDET KVANTUM T.O.M UKE 25</v>
      </c>
      <c r="H178" s="70" t="str">
        <f>I20</f>
        <v>RESTKVOTER</v>
      </c>
      <c r="I178" s="93" t="str">
        <f>J20</f>
        <v>LANDET KVANTUM T.O.M. UKE 25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8">
        <f t="shared" ref="D179:H179" si="8">D180+D181+D182+D183</f>
        <v>40874</v>
      </c>
      <c r="E179" s="307">
        <f>E180+E181+E182+E183</f>
        <v>44365</v>
      </c>
      <c r="F179" s="228">
        <f>F180+F181+F182+F183</f>
        <v>259.0686</v>
      </c>
      <c r="G179" s="228">
        <f t="shared" si="8"/>
        <v>18810.9889</v>
      </c>
      <c r="H179" s="307">
        <f t="shared" si="8"/>
        <v>25554.0111</v>
      </c>
      <c r="I179" s="312">
        <f>I180+I181+I182+I183</f>
        <v>32471.216200000003</v>
      </c>
      <c r="J179" s="81"/>
      <c r="K179" s="58"/>
      <c r="L179" s="193"/>
      <c r="M179" s="193"/>
    </row>
    <row r="180" spans="1:13" ht="14.1" customHeight="1" x14ac:dyDescent="0.3">
      <c r="B180" s="50"/>
      <c r="C180" s="296" t="s">
        <v>81</v>
      </c>
      <c r="D180" s="290">
        <v>26187</v>
      </c>
      <c r="E180" s="305">
        <v>28809</v>
      </c>
      <c r="F180" s="290"/>
      <c r="G180" s="290">
        <v>15878.847100000001</v>
      </c>
      <c r="H180" s="305">
        <f t="shared" ref="H180:H185" si="9">E180-G180</f>
        <v>12930.152899999999</v>
      </c>
      <c r="I180" s="310">
        <v>27882.375</v>
      </c>
      <c r="J180" s="81"/>
      <c r="K180" s="58"/>
      <c r="L180" s="193"/>
      <c r="M180" s="193"/>
    </row>
    <row r="181" spans="1:13" ht="14.1" customHeight="1" x14ac:dyDescent="0.3">
      <c r="B181" s="50"/>
      <c r="C181" s="109" t="s">
        <v>11</v>
      </c>
      <c r="D181" s="290">
        <v>6816</v>
      </c>
      <c r="E181" s="305">
        <v>7498</v>
      </c>
      <c r="F181" s="290"/>
      <c r="G181" s="290">
        <v>949.17949999999996</v>
      </c>
      <c r="H181" s="305">
        <f t="shared" si="9"/>
        <v>6548.8204999999998</v>
      </c>
      <c r="I181" s="310">
        <v>2117.3656000000001</v>
      </c>
      <c r="J181" s="81"/>
      <c r="K181" s="58"/>
      <c r="L181" s="193"/>
      <c r="M181" s="193"/>
    </row>
    <row r="182" spans="1:13" ht="14.1" customHeight="1" x14ac:dyDescent="0.3">
      <c r="B182" s="50"/>
      <c r="C182" s="109" t="s">
        <v>47</v>
      </c>
      <c r="D182" s="290">
        <v>1811</v>
      </c>
      <c r="E182" s="305">
        <v>1877</v>
      </c>
      <c r="F182" s="290">
        <v>68.693399999999997</v>
      </c>
      <c r="G182" s="290">
        <v>1093.2895000000001</v>
      </c>
      <c r="H182" s="305">
        <f t="shared" si="9"/>
        <v>783.71049999999991</v>
      </c>
      <c r="I182" s="310">
        <v>1119.5105000000001</v>
      </c>
      <c r="J182" s="81"/>
      <c r="K182" s="58"/>
      <c r="L182" s="193"/>
      <c r="M182" s="193"/>
    </row>
    <row r="183" spans="1:13" ht="14.1" customHeight="1" thickBot="1" x14ac:dyDescent="0.35">
      <c r="B183" s="50"/>
      <c r="C183" s="396" t="s">
        <v>46</v>
      </c>
      <c r="D183" s="397">
        <v>6060</v>
      </c>
      <c r="E183" s="398">
        <v>6181</v>
      </c>
      <c r="F183" s="397">
        <v>190.37520000000001</v>
      </c>
      <c r="G183" s="397">
        <v>889.67280000000005</v>
      </c>
      <c r="H183" s="398">
        <f t="shared" si="9"/>
        <v>5291.3271999999997</v>
      </c>
      <c r="I183" s="399">
        <v>1351.9650999999999</v>
      </c>
      <c r="J183" s="81"/>
      <c r="K183" s="58"/>
      <c r="L183" s="193"/>
      <c r="M183" s="193"/>
    </row>
    <row r="184" spans="1:13" ht="14.1" customHeight="1" thickBot="1" x14ac:dyDescent="0.35">
      <c r="B184" s="50"/>
      <c r="C184" s="112" t="s">
        <v>38</v>
      </c>
      <c r="D184" s="291">
        <v>5500</v>
      </c>
      <c r="E184" s="309">
        <v>5500</v>
      </c>
      <c r="F184" s="291">
        <v>80.623500000000007</v>
      </c>
      <c r="G184" s="291">
        <v>1668.0948000000001</v>
      </c>
      <c r="H184" s="309">
        <f t="shared" si="9"/>
        <v>3831.9052000000001</v>
      </c>
      <c r="I184" s="314">
        <v>2530.4549999999999</v>
      </c>
      <c r="J184" s="81"/>
      <c r="K184" s="58"/>
      <c r="L184" s="193"/>
      <c r="M184" s="193"/>
    </row>
    <row r="185" spans="1:13" ht="14.1" customHeight="1" x14ac:dyDescent="0.3">
      <c r="B185" s="50"/>
      <c r="C185" s="108" t="s">
        <v>17</v>
      </c>
      <c r="D185" s="228">
        <v>8000</v>
      </c>
      <c r="E185" s="307">
        <v>8000</v>
      </c>
      <c r="F185" s="228">
        <f>F186+F187</f>
        <v>15.356199999999999</v>
      </c>
      <c r="G185" s="228">
        <f>G186+G187</f>
        <v>1941.0911999999998</v>
      </c>
      <c r="H185" s="307">
        <f t="shared" si="9"/>
        <v>6058.9088000000002</v>
      </c>
      <c r="I185" s="312">
        <f>I186+I187</f>
        <v>3260.4027999999998</v>
      </c>
      <c r="J185" s="81"/>
      <c r="K185" s="58"/>
      <c r="L185" s="193"/>
      <c r="M185" s="193"/>
    </row>
    <row r="186" spans="1:13" ht="14.1" customHeight="1" x14ac:dyDescent="0.3">
      <c r="B186" s="50"/>
      <c r="C186" s="109" t="s">
        <v>29</v>
      </c>
      <c r="D186" s="290"/>
      <c r="E186" s="305"/>
      <c r="F186" s="290">
        <v>7.2150999999999996</v>
      </c>
      <c r="G186" s="290">
        <v>882.12260000000003</v>
      </c>
      <c r="H186" s="305"/>
      <c r="I186" s="310">
        <v>1386.7864999999999</v>
      </c>
      <c r="J186" s="81"/>
      <c r="K186" s="58"/>
      <c r="L186" s="193"/>
      <c r="M186" s="193"/>
    </row>
    <row r="187" spans="1:13" ht="14.1" customHeight="1" thickBot="1" x14ac:dyDescent="0.35">
      <c r="B187" s="50"/>
      <c r="C187" s="111" t="s">
        <v>48</v>
      </c>
      <c r="D187" s="230"/>
      <c r="E187" s="308"/>
      <c r="F187" s="230">
        <v>8.1410999999999998</v>
      </c>
      <c r="G187" s="230">
        <v>1058.9685999999999</v>
      </c>
      <c r="H187" s="308"/>
      <c r="I187" s="313">
        <v>1873.6162999999999</v>
      </c>
      <c r="J187" s="84"/>
      <c r="K187" s="58"/>
      <c r="L187" s="193"/>
      <c r="M187" s="193"/>
    </row>
    <row r="188" spans="1:13" ht="14.1" customHeight="1" thickBot="1" x14ac:dyDescent="0.35">
      <c r="B188" s="50"/>
      <c r="C188" s="112" t="s">
        <v>13</v>
      </c>
      <c r="D188" s="291">
        <v>10</v>
      </c>
      <c r="E188" s="309">
        <v>10</v>
      </c>
      <c r="F188" s="291"/>
      <c r="G188" s="291">
        <v>0.46079999999999999</v>
      </c>
      <c r="H188" s="309">
        <f>E188-G188</f>
        <v>9.5391999999999992</v>
      </c>
      <c r="I188" s="314">
        <v>14.4122</v>
      </c>
      <c r="J188" s="81"/>
      <c r="K188" s="58"/>
      <c r="L188" s="193"/>
      <c r="M188" s="193"/>
    </row>
    <row r="189" spans="1:13" ht="14.1" customHeight="1" thickBot="1" x14ac:dyDescent="0.35">
      <c r="B189" s="50"/>
      <c r="C189" s="110" t="s">
        <v>49</v>
      </c>
      <c r="D189" s="229"/>
      <c r="E189" s="306"/>
      <c r="F189" s="229">
        <v>3.8199999999999998E-2</v>
      </c>
      <c r="G189" s="229">
        <v>23.543099999999999</v>
      </c>
      <c r="H189" s="306">
        <f>E189-G189</f>
        <v>-23.543099999999999</v>
      </c>
      <c r="I189" s="311">
        <v>15.062099999999999</v>
      </c>
      <c r="J189" s="81"/>
      <c r="K189" s="58"/>
      <c r="L189" s="193"/>
      <c r="M189" s="193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7">
        <f>E179+E184+E185+E188+E189</f>
        <v>57875</v>
      </c>
      <c r="F190" s="187">
        <f>F179+F184+F185+F188+F189</f>
        <v>355.0865</v>
      </c>
      <c r="G190" s="187">
        <f>G179+G184+G185+G188+G189</f>
        <v>22444.178799999998</v>
      </c>
      <c r="H190" s="201">
        <f>H179+H184+H185+H188+H189</f>
        <v>35430.821199999998</v>
      </c>
      <c r="I190" s="198">
        <f>I179+I184+I185+I188+I189</f>
        <v>38291.548300000009</v>
      </c>
      <c r="J190" s="178"/>
      <c r="K190" s="58"/>
      <c r="L190" s="193"/>
      <c r="M190" s="193"/>
    </row>
    <row r="191" spans="1:13" ht="14.1" customHeight="1" x14ac:dyDescent="0.3">
      <c r="A191" s="3"/>
      <c r="B191" s="29"/>
      <c r="C191" s="370" t="s">
        <v>82</v>
      </c>
      <c r="D191" s="67"/>
      <c r="E191" s="67"/>
      <c r="F191" s="67"/>
      <c r="G191" s="67"/>
      <c r="H191" s="369"/>
      <c r="I191" s="369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8" t="s">
        <v>1</v>
      </c>
      <c r="C195" s="439"/>
      <c r="D195" s="439"/>
      <c r="E195" s="439"/>
      <c r="F195" s="439"/>
      <c r="G195" s="439"/>
      <c r="H195" s="439"/>
      <c r="I195" s="439"/>
      <c r="J195" s="439"/>
      <c r="K195" s="440"/>
      <c r="L195" s="191"/>
      <c r="M195" s="191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3" t="s">
        <v>2</v>
      </c>
      <c r="D197" s="434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71" t="s">
        <v>80</v>
      </c>
      <c r="D198" s="272">
        <v>6955</v>
      </c>
      <c r="E198" s="292"/>
      <c r="F198" s="241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4" t="s">
        <v>44</v>
      </c>
      <c r="D199" s="275">
        <v>35819</v>
      </c>
      <c r="E199" s="292"/>
      <c r="F199" s="241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6" t="s">
        <v>28</v>
      </c>
      <c r="D200" s="275">
        <v>382</v>
      </c>
      <c r="E200" s="292"/>
      <c r="F200" s="241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7" t="s">
        <v>31</v>
      </c>
      <c r="D201" s="278">
        <f>SUM(D198:D200)</f>
        <v>43156</v>
      </c>
      <c r="E201" s="292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3" t="s">
        <v>69</v>
      </c>
      <c r="D202" s="285"/>
      <c r="E202" s="285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9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5" t="s">
        <v>8</v>
      </c>
      <c r="C205" s="436"/>
      <c r="D205" s="436"/>
      <c r="E205" s="436"/>
      <c r="F205" s="436"/>
      <c r="G205" s="436"/>
      <c r="H205" s="436"/>
      <c r="I205" s="436"/>
      <c r="J205" s="436"/>
      <c r="K205" s="437"/>
      <c r="L205" s="191"/>
      <c r="M205" s="191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25</v>
      </c>
      <c r="F207" s="70" t="str">
        <f>G20</f>
        <v>LANDET KVANTUM T.O.M UKE 25</v>
      </c>
      <c r="G207" s="70" t="str">
        <f>I20</f>
        <v>RESTKVOTER</v>
      </c>
      <c r="H207" s="93" t="str">
        <f>J20</f>
        <v>LANDET KVANTUM T.O.M. UKE 25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14.847099999999999</v>
      </c>
      <c r="F208" s="184">
        <v>496.60730000000001</v>
      </c>
      <c r="G208" s="184">
        <f>D208-F208</f>
        <v>1103.3926999999999</v>
      </c>
      <c r="H208" s="221">
        <v>604.86239999999998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84.506500000000003</v>
      </c>
      <c r="F209" s="184">
        <v>2204.0304000000001</v>
      </c>
      <c r="G209" s="184">
        <f t="shared" ref="G209:G211" si="10">D209-F209</f>
        <v>3100.9695999999999</v>
      </c>
      <c r="H209" s="221">
        <v>1652.3074999999999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2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>
        <v>0.21199999999999999</v>
      </c>
      <c r="F211" s="185">
        <v>0.38900000000000001</v>
      </c>
      <c r="G211" s="184">
        <f t="shared" si="10"/>
        <v>-0.38900000000000001</v>
      </c>
      <c r="H211" s="222">
        <v>10.3443</v>
      </c>
      <c r="I211" s="91"/>
      <c r="J211" s="91"/>
      <c r="K211" s="92"/>
      <c r="L211" s="194"/>
      <c r="M211" s="194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99.565600000000003</v>
      </c>
      <c r="F212" s="186">
        <f>SUM(F208:F211)</f>
        <v>2701.5459000000005</v>
      </c>
      <c r="G212" s="186">
        <f>D212-F212</f>
        <v>4253.454099999999</v>
      </c>
      <c r="H212" s="208">
        <f>H208+H209+H210+H211</f>
        <v>2275.0601999999999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4.1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s="80" customFormat="1" ht="17.100000000000001" customHeight="1" thickBot="1" x14ac:dyDescent="0.35">
      <c r="B218" s="82"/>
      <c r="C218" s="94" t="s">
        <v>112</v>
      </c>
      <c r="D218" s="82"/>
      <c r="E218" s="82"/>
      <c r="F218" s="82"/>
      <c r="G218" s="82"/>
      <c r="H218" s="82"/>
      <c r="I218" s="82"/>
      <c r="J218" s="82"/>
    </row>
    <row r="219" spans="2:13" ht="17.100000000000001" customHeight="1" thickTop="1" x14ac:dyDescent="0.3">
      <c r="B219" s="438" t="s">
        <v>1</v>
      </c>
      <c r="C219" s="439"/>
      <c r="D219" s="439"/>
      <c r="E219" s="439"/>
      <c r="F219" s="439"/>
      <c r="G219" s="439"/>
      <c r="H219" s="439"/>
      <c r="I219" s="439"/>
      <c r="J219" s="439"/>
      <c r="K219" s="440"/>
      <c r="L219" s="191"/>
      <c r="M219" s="191"/>
    </row>
    <row r="220" spans="2:13" ht="6" customHeight="1" thickBot="1" x14ac:dyDescent="0.35">
      <c r="B220" s="83"/>
      <c r="C220" s="81"/>
      <c r="D220" s="81"/>
      <c r="E220" s="81"/>
      <c r="F220" s="81"/>
      <c r="G220" s="81"/>
      <c r="H220" s="81"/>
      <c r="I220" s="81"/>
      <c r="J220" s="81"/>
      <c r="K220" s="121"/>
      <c r="L220" s="119"/>
      <c r="M220" s="119"/>
    </row>
    <row r="221" spans="2:13" s="3" customFormat="1" ht="14.1" customHeight="1" thickBot="1" x14ac:dyDescent="0.35">
      <c r="B221" s="143"/>
      <c r="C221" s="433" t="s">
        <v>2</v>
      </c>
      <c r="D221" s="434"/>
      <c r="E221"/>
      <c r="F221"/>
      <c r="G221" s="144"/>
      <c r="H221" s="144"/>
      <c r="I221" s="144"/>
      <c r="J221" s="144"/>
      <c r="K221" s="117"/>
      <c r="L221" s="4"/>
      <c r="M221" s="4"/>
    </row>
    <row r="222" spans="2:13" ht="16.5" customHeight="1" x14ac:dyDescent="0.3">
      <c r="B222" s="146"/>
      <c r="C222" s="271" t="s">
        <v>80</v>
      </c>
      <c r="D222" s="272">
        <v>5239</v>
      </c>
      <c r="E222" s="292"/>
      <c r="F222" s="241"/>
      <c r="G222" s="161"/>
      <c r="H222" s="161"/>
      <c r="I222" s="161"/>
      <c r="J222" s="161"/>
      <c r="K222" s="121"/>
      <c r="L222" s="119"/>
      <c r="M222" s="119"/>
    </row>
    <row r="223" spans="2:13" ht="16.5" customHeight="1" x14ac:dyDescent="0.3">
      <c r="B223" s="146"/>
      <c r="C223" s="274" t="s">
        <v>44</v>
      </c>
      <c r="D223" s="275">
        <v>3538</v>
      </c>
      <c r="E223" s="292"/>
      <c r="F223" s="241"/>
      <c r="G223" s="161"/>
      <c r="H223" s="161"/>
      <c r="I223" s="161"/>
      <c r="J223" s="161"/>
      <c r="K223" s="121"/>
      <c r="L223" s="119"/>
      <c r="M223" s="119"/>
    </row>
    <row r="224" spans="2:13" ht="14.1" customHeight="1" thickBot="1" x14ac:dyDescent="0.35">
      <c r="B224" s="146"/>
      <c r="C224" s="274" t="s">
        <v>28</v>
      </c>
      <c r="D224" s="275">
        <v>123</v>
      </c>
      <c r="E224" s="292"/>
      <c r="F224" s="241"/>
      <c r="G224" s="161"/>
      <c r="H224" s="161"/>
      <c r="I224" s="161"/>
      <c r="J224" s="161"/>
      <c r="K224" s="121"/>
      <c r="L224" s="119"/>
      <c r="M224" s="119"/>
    </row>
    <row r="225" spans="2:13" ht="14.1" customHeight="1" thickBot="1" x14ac:dyDescent="0.35">
      <c r="B225" s="146"/>
      <c r="C225" s="277" t="s">
        <v>31</v>
      </c>
      <c r="D225" s="278">
        <v>8900</v>
      </c>
      <c r="E225" s="292"/>
      <c r="F225"/>
      <c r="G225" s="89"/>
      <c r="H225" s="161"/>
      <c r="I225" s="161"/>
      <c r="J225" s="161"/>
      <c r="K225" s="121"/>
      <c r="L225" s="119"/>
      <c r="M225" s="119"/>
    </row>
    <row r="226" spans="2:13" ht="13.5" customHeight="1" x14ac:dyDescent="0.3">
      <c r="B226" s="83"/>
      <c r="C226" s="293" t="s">
        <v>113</v>
      </c>
      <c r="D226" s="285"/>
      <c r="E226" s="285"/>
      <c r="F226" s="84"/>
      <c r="G226" s="85"/>
      <c r="H226" s="81"/>
      <c r="I226" s="81"/>
      <c r="J226" s="81"/>
      <c r="K226" s="121"/>
      <c r="L226" s="119"/>
      <c r="M226" s="119"/>
    </row>
    <row r="227" spans="2:13" ht="14.1" customHeight="1" thickBot="1" x14ac:dyDescent="0.35">
      <c r="B227" s="83"/>
      <c r="C227" s="71"/>
      <c r="D227" s="85"/>
      <c r="E227" s="85"/>
      <c r="F227" s="81"/>
      <c r="G227" s="81"/>
      <c r="H227" s="81"/>
      <c r="I227" s="81"/>
      <c r="J227" s="81"/>
      <c r="K227" s="121"/>
      <c r="L227" s="119"/>
      <c r="M227" s="119"/>
    </row>
    <row r="228" spans="2:13" ht="17.100000000000001" customHeight="1" x14ac:dyDescent="0.3">
      <c r="B228" s="435" t="s">
        <v>8</v>
      </c>
      <c r="C228" s="436"/>
      <c r="D228" s="436"/>
      <c r="E228" s="436"/>
      <c r="F228" s="436"/>
      <c r="G228" s="436"/>
      <c r="H228" s="436"/>
      <c r="I228" s="436"/>
      <c r="J228" s="436"/>
      <c r="K228" s="437"/>
      <c r="L228" s="191"/>
      <c r="M228" s="191"/>
    </row>
    <row r="229" spans="2:13" ht="6" customHeight="1" thickBot="1" x14ac:dyDescent="0.35">
      <c r="B229" s="86"/>
      <c r="C229" s="87"/>
      <c r="D229" s="87"/>
      <c r="E229" s="87"/>
      <c r="F229" s="87"/>
      <c r="G229" s="87"/>
      <c r="H229" s="87"/>
      <c r="I229" s="87"/>
      <c r="J229" s="87"/>
      <c r="K229" s="88"/>
      <c r="L229" s="87"/>
      <c r="M229" s="87"/>
    </row>
    <row r="230" spans="2:13" ht="62.25" customHeight="1" thickBot="1" x14ac:dyDescent="0.35">
      <c r="B230" s="83"/>
      <c r="C230" s="410" t="s">
        <v>114</v>
      </c>
      <c r="D230" s="411" t="s">
        <v>115</v>
      </c>
      <c r="E230" s="412" t="s">
        <v>116</v>
      </c>
      <c r="F230" s="413" t="str">
        <f>E207</f>
        <v>LANDET KVANTUM UKE 25</v>
      </c>
      <c r="G230" s="413" t="str">
        <f>F207</f>
        <v>LANDET KVANTUM T.O.M UKE 25</v>
      </c>
      <c r="H230" s="413" t="s">
        <v>64</v>
      </c>
      <c r="I230" s="414" t="str">
        <f>H207</f>
        <v>LANDET KVANTUM T.O.M. UKE 25 2017</v>
      </c>
      <c r="J230" s="81"/>
      <c r="K230" s="121"/>
      <c r="L230" s="119"/>
      <c r="M230" s="119"/>
    </row>
    <row r="231" spans="2:13" s="98" customFormat="1" ht="14.1" customHeight="1" thickBot="1" x14ac:dyDescent="0.35">
      <c r="B231" s="162"/>
      <c r="C231" s="112" t="s">
        <v>117</v>
      </c>
      <c r="D231" s="462">
        <v>2075</v>
      </c>
      <c r="E231" s="465">
        <v>2075</v>
      </c>
      <c r="F231" s="415">
        <f>SUM(F232:F233)</f>
        <v>0</v>
      </c>
      <c r="G231" s="416">
        <f>SUM(G232:G233)</f>
        <v>2083.9490000000001</v>
      </c>
      <c r="H231" s="465">
        <f>E231-G231</f>
        <v>-8.9490000000000691</v>
      </c>
      <c r="I231" s="417">
        <f>SUM(I232:I233)</f>
        <v>2312.6921000000002</v>
      </c>
      <c r="J231" s="163"/>
      <c r="K231" s="97"/>
      <c r="L231" s="101"/>
      <c r="M231" s="101"/>
    </row>
    <row r="232" spans="2:13" s="98" customFormat="1" ht="14.1" customHeight="1" thickBot="1" x14ac:dyDescent="0.35">
      <c r="B232" s="162"/>
      <c r="C232" s="418" t="s">
        <v>88</v>
      </c>
      <c r="D232" s="463"/>
      <c r="E232" s="466"/>
      <c r="F232" s="419"/>
      <c r="G232" s="419">
        <v>1636.6134999999999</v>
      </c>
      <c r="H232" s="466"/>
      <c r="I232" s="420">
        <v>1843.4765</v>
      </c>
      <c r="J232" s="163"/>
      <c r="K232" s="97"/>
      <c r="L232" s="101"/>
      <c r="M232" s="101"/>
    </row>
    <row r="233" spans="2:13" s="98" customFormat="1" ht="14.1" customHeight="1" thickBot="1" x14ac:dyDescent="0.35">
      <c r="B233" s="162"/>
      <c r="C233" s="418" t="s">
        <v>90</v>
      </c>
      <c r="D233" s="464"/>
      <c r="E233" s="467"/>
      <c r="F233" s="421"/>
      <c r="G233" s="421">
        <v>447.33550000000002</v>
      </c>
      <c r="H233" s="467"/>
      <c r="I233" s="422">
        <v>469.21559999999999</v>
      </c>
      <c r="J233" s="163"/>
      <c r="K233" s="97"/>
      <c r="L233" s="101"/>
      <c r="M233" s="101"/>
    </row>
    <row r="234" spans="2:13" s="98" customFormat="1" ht="14.1" customHeight="1" thickBot="1" x14ac:dyDescent="0.35">
      <c r="B234" s="162"/>
      <c r="C234" s="112" t="s">
        <v>118</v>
      </c>
      <c r="D234" s="462">
        <v>1582</v>
      </c>
      <c r="E234" s="465">
        <v>1888</v>
      </c>
      <c r="F234" s="415">
        <f>SUM(F235:F236)</f>
        <v>64.099499999999992</v>
      </c>
      <c r="G234" s="415">
        <f>SUM(G235:G236)</f>
        <v>705.19200000000001</v>
      </c>
      <c r="H234" s="465">
        <f>E234-G234</f>
        <v>1182.808</v>
      </c>
      <c r="I234" s="417">
        <f>SUM(I235:I236)</f>
        <v>729.71720000000005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18" t="s">
        <v>88</v>
      </c>
      <c r="D235" s="463"/>
      <c r="E235" s="466"/>
      <c r="F235" s="419">
        <v>57.161499999999997</v>
      </c>
      <c r="G235" s="419">
        <v>589.76530000000002</v>
      </c>
      <c r="H235" s="466"/>
      <c r="I235" s="420">
        <v>601.73490000000004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18" t="s">
        <v>90</v>
      </c>
      <c r="D236" s="464"/>
      <c r="E236" s="467"/>
      <c r="F236" s="421">
        <v>6.9379999999999997</v>
      </c>
      <c r="G236" s="421">
        <v>115.4267</v>
      </c>
      <c r="H236" s="467"/>
      <c r="I236" s="422">
        <v>127.9823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119</v>
      </c>
      <c r="D237" s="462">
        <v>1582</v>
      </c>
      <c r="E237" s="465">
        <v>1888</v>
      </c>
      <c r="F237" s="415">
        <f>SUM(F238:F239)</f>
        <v>0</v>
      </c>
      <c r="G237" s="415">
        <f>SUM(G238:G239)</f>
        <v>0</v>
      </c>
      <c r="H237" s="465">
        <f>E237-G237</f>
        <v>1888</v>
      </c>
      <c r="I237" s="417">
        <f>SUM(I238:I239)</f>
        <v>0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18" t="s">
        <v>88</v>
      </c>
      <c r="D238" s="463"/>
      <c r="E238" s="466"/>
      <c r="F238" s="419"/>
      <c r="G238" s="419"/>
      <c r="H238" s="466"/>
      <c r="I238" s="420"/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18" t="s">
        <v>90</v>
      </c>
      <c r="D239" s="464"/>
      <c r="E239" s="467"/>
      <c r="F239" s="421"/>
      <c r="G239" s="421"/>
      <c r="H239" s="467"/>
      <c r="I239" s="422"/>
      <c r="J239" s="163"/>
      <c r="K239" s="97"/>
      <c r="L239" s="101"/>
      <c r="M239" s="101"/>
    </row>
    <row r="240" spans="2:13" s="98" customFormat="1" ht="14.1" customHeight="1" thickBot="1" x14ac:dyDescent="0.35">
      <c r="B240" s="90"/>
      <c r="C240" s="110" t="s">
        <v>55</v>
      </c>
      <c r="D240" s="185"/>
      <c r="E240" s="185"/>
      <c r="F240" s="185"/>
      <c r="G240" s="185">
        <v>0.157</v>
      </c>
      <c r="H240" s="184">
        <f>D240-G240</f>
        <v>-0.157</v>
      </c>
      <c r="I240" s="222">
        <v>0.60799999999999998</v>
      </c>
      <c r="J240" s="91"/>
      <c r="K240" s="92"/>
      <c r="L240" s="194"/>
      <c r="M240" s="194"/>
    </row>
    <row r="241" spans="2:13" ht="16.2" thickBot="1" x14ac:dyDescent="0.35">
      <c r="B241" s="83"/>
      <c r="C241" s="113" t="s">
        <v>52</v>
      </c>
      <c r="D241" s="186">
        <f>SUM(D231:D240)</f>
        <v>5239</v>
      </c>
      <c r="E241" s="186">
        <f t="shared" ref="E241:H241" si="11">SUM(E231:E240)</f>
        <v>5851</v>
      </c>
      <c r="F241" s="186">
        <f>F231+F234+F237+F240</f>
        <v>64.099499999999992</v>
      </c>
      <c r="G241" s="186">
        <f>G231+G234+G237+G240</f>
        <v>2789.2980000000002</v>
      </c>
      <c r="H241" s="186">
        <f t="shared" si="11"/>
        <v>3061.7019999999998</v>
      </c>
      <c r="I241" s="186">
        <f>I231+I234+I237</f>
        <v>3042.4093000000003</v>
      </c>
      <c r="J241" s="81"/>
      <c r="K241" s="121"/>
      <c r="L241" s="119"/>
      <c r="M241" s="119"/>
    </row>
    <row r="242" spans="2:13" s="71" customFormat="1" ht="9" customHeight="1" x14ac:dyDescent="0.3">
      <c r="B242" s="83"/>
      <c r="C242" s="66"/>
      <c r="D242" s="99"/>
      <c r="E242" s="99"/>
      <c r="F242" s="99"/>
      <c r="G242" s="99"/>
      <c r="H242" s="81"/>
      <c r="I242" s="81"/>
      <c r="J242" s="81"/>
      <c r="K242" s="121"/>
      <c r="L242" s="119"/>
      <c r="M242" s="119"/>
    </row>
    <row r="243" spans="2:13" ht="14.1" customHeight="1" thickBot="1" x14ac:dyDescent="0.35">
      <c r="B243" s="153"/>
      <c r="C243" s="155"/>
      <c r="D243" s="155"/>
      <c r="E243" s="155"/>
      <c r="F243" s="155"/>
      <c r="G243" s="105"/>
      <c r="H243" s="105"/>
      <c r="I243" s="155"/>
      <c r="J243" s="155"/>
      <c r="K243" s="156"/>
      <c r="L243" s="119"/>
      <c r="M243" s="119"/>
    </row>
    <row r="244" spans="2:13" ht="20.25" customHeight="1" thickTop="1" x14ac:dyDescent="0.3"/>
    <row r="245" spans="2:13" ht="14.1" hidden="1" customHeight="1" x14ac:dyDescent="0.3"/>
    <row r="246" spans="2:13" ht="14.1" hidden="1" customHeight="1" x14ac:dyDescent="0.3"/>
    <row r="247" spans="2:13" ht="14.1" hidden="1" customHeight="1" x14ac:dyDescent="0.3">
      <c r="G247" s="65"/>
    </row>
    <row r="248" spans="2:13" ht="14.1" hidden="1" customHeight="1" x14ac:dyDescent="0.3">
      <c r="F248" s="65"/>
    </row>
    <row r="249" spans="2:13" ht="14.1" hidden="1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5" hidden="1" customHeight="1" x14ac:dyDescent="0.3"/>
    <row r="353" ht="15" hidden="1" customHeight="1" x14ac:dyDescent="0.3"/>
    <row r="354" ht="15" hidden="1" customHeight="1" x14ac:dyDescent="0.3"/>
    <row r="35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4:D236"/>
    <mergeCell ref="E234:E236"/>
    <mergeCell ref="H234:H236"/>
    <mergeCell ref="D237:D239"/>
    <mergeCell ref="E237:E239"/>
    <mergeCell ref="H237:H239"/>
    <mergeCell ref="B219:K219"/>
    <mergeCell ref="C221:D221"/>
    <mergeCell ref="B228:K228"/>
    <mergeCell ref="D231:D233"/>
    <mergeCell ref="E231:E233"/>
    <mergeCell ref="H231:H233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25
&amp;"-,Normal"&amp;11(iht. motatte landings- og sluttsedler fra fiskesalgslagene; alle tallstørrelser i hele tonn)&amp;R26.06.2018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2018-04-10T07:07:55Z</cp:lastPrinted>
  <dcterms:created xsi:type="dcterms:W3CDTF">2011-07-06T12:13:20Z</dcterms:created>
  <dcterms:modified xsi:type="dcterms:W3CDTF">2018-06-26T08:28:18Z</dcterms:modified>
</cp:coreProperties>
</file>