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A-Nettsider - utvikling\vedlegg\yrkesfiske\statistikk\fangst og kvoter\vekestatistikk\"/>
    </mc:Choice>
  </mc:AlternateContent>
  <bookViews>
    <workbookView xWindow="0" yWindow="0" windowWidth="28800" windowHeight="12435" tabRatio="419"/>
  </bookViews>
  <sheets>
    <sheet name="UKE_7_2015" sheetId="1" r:id="rId1"/>
  </sheets>
  <definedNames>
    <definedName name="_xlnm.Print_Area" localSheetId="0">UKE_7_2015!$A$1:$L$217</definedName>
    <definedName name="Z_14D440E4_F18A_4F78_9989_38C1B133222D_.wvu.Cols" localSheetId="0" hidden="1">UKE_7_2015!#REF!</definedName>
    <definedName name="Z_14D440E4_F18A_4F78_9989_38C1B133222D_.wvu.PrintArea" localSheetId="0" hidden="1">UKE_7_2015!$B$1:$L$217</definedName>
    <definedName name="Z_14D440E4_F18A_4F78_9989_38C1B133222D_.wvu.Rows" localSheetId="0" hidden="1">UKE_7_2015!$329:$1048576,UKE_7_2015!$218:$328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34" i="1" l="1"/>
  <c r="E69" i="1"/>
  <c r="G160" i="1" l="1"/>
  <c r="E189" i="1" l="1"/>
  <c r="H163" i="1"/>
  <c r="H92" i="1"/>
  <c r="H91" i="1" s="1"/>
  <c r="H88" i="1"/>
  <c r="H104" i="1" l="1"/>
  <c r="F173" i="1"/>
  <c r="D173" i="1"/>
  <c r="H40" i="1"/>
  <c r="D203" i="1" l="1"/>
  <c r="D163" i="1" l="1"/>
  <c r="G161" i="1"/>
  <c r="G162" i="1"/>
  <c r="H159" i="1"/>
  <c r="G159" i="1"/>
  <c r="F159" i="1"/>
  <c r="E159" i="1"/>
  <c r="F163" i="1"/>
  <c r="E163" i="1"/>
  <c r="G163" i="1" l="1"/>
  <c r="G101" i="1"/>
  <c r="E25" i="1" l="1"/>
  <c r="E32" i="1"/>
  <c r="G140" i="1" l="1"/>
  <c r="F32" i="1" l="1"/>
  <c r="F92" i="1"/>
  <c r="F91" i="1" l="1"/>
  <c r="F88" i="1"/>
  <c r="F104" i="1" l="1"/>
  <c r="F21" i="1" l="1"/>
  <c r="D129" i="1" l="1"/>
  <c r="H81" i="1"/>
  <c r="F81" i="1"/>
  <c r="F14" i="1" l="1"/>
  <c r="E92" i="1" l="1"/>
  <c r="E91" i="1" s="1"/>
  <c r="F189" i="1"/>
  <c r="H189" i="1"/>
  <c r="F214" i="1"/>
  <c r="H214" i="1"/>
  <c r="F180" i="1"/>
  <c r="H180" i="1"/>
  <c r="H192" i="1" s="1"/>
  <c r="G181" i="1"/>
  <c r="G182" i="1"/>
  <c r="G183" i="1"/>
  <c r="G184" i="1"/>
  <c r="G185" i="1"/>
  <c r="G186" i="1"/>
  <c r="G187" i="1"/>
  <c r="G190" i="1"/>
  <c r="G191" i="1"/>
  <c r="F192" i="1" l="1"/>
  <c r="G214" i="1"/>
  <c r="G180" i="1"/>
  <c r="G192" i="1" s="1"/>
  <c r="E214" i="1"/>
  <c r="H209" i="1"/>
  <c r="G209" i="1"/>
  <c r="F209" i="1"/>
  <c r="E209" i="1"/>
  <c r="E180" i="1"/>
  <c r="D180" i="1"/>
  <c r="D192" i="1" s="1"/>
  <c r="H179" i="1"/>
  <c r="G179" i="1"/>
  <c r="F179" i="1"/>
  <c r="E179" i="1"/>
  <c r="H173" i="1"/>
  <c r="E192" i="1" l="1"/>
  <c r="G141" i="1"/>
  <c r="G139" i="1"/>
  <c r="G138" i="1"/>
  <c r="G137" i="1"/>
  <c r="G135" i="1"/>
  <c r="H134" i="1"/>
  <c r="F134" i="1"/>
  <c r="D134" i="1"/>
  <c r="G133" i="1"/>
  <c r="G132" i="1"/>
  <c r="G131" i="1"/>
  <c r="G130" i="1"/>
  <c r="H129" i="1"/>
  <c r="F129" i="1"/>
  <c r="E129" i="1"/>
  <c r="E128" i="1" s="1"/>
  <c r="G134" i="1" l="1"/>
  <c r="G129" i="1"/>
  <c r="H128" i="1"/>
  <c r="F128" i="1"/>
  <c r="D128" i="1"/>
  <c r="G127" i="1"/>
  <c r="G126" i="1"/>
  <c r="H123" i="1"/>
  <c r="E123" i="1"/>
  <c r="D123" i="1"/>
  <c r="H122" i="1"/>
  <c r="G122" i="1"/>
  <c r="F122" i="1"/>
  <c r="E122" i="1"/>
  <c r="H117" i="1"/>
  <c r="F117" i="1"/>
  <c r="D117" i="1"/>
  <c r="D142" i="1" l="1"/>
  <c r="H142" i="1"/>
  <c r="G128" i="1"/>
  <c r="G100" i="1"/>
  <c r="G99" i="1"/>
  <c r="G98" i="1"/>
  <c r="G97" i="1"/>
  <c r="G96" i="1"/>
  <c r="G95" i="1"/>
  <c r="G94" i="1"/>
  <c r="G93" i="1"/>
  <c r="D92" i="1"/>
  <c r="G92" i="1" l="1"/>
  <c r="G91" i="1" s="1"/>
  <c r="E142" i="1"/>
  <c r="D91" i="1"/>
  <c r="G90" i="1"/>
  <c r="G89" i="1"/>
  <c r="E88" i="1"/>
  <c r="E104" i="1" s="1"/>
  <c r="D88" i="1"/>
  <c r="H87" i="1"/>
  <c r="G87" i="1"/>
  <c r="F87" i="1"/>
  <c r="E87" i="1"/>
  <c r="D81" i="1"/>
  <c r="G67" i="1"/>
  <c r="H63" i="1"/>
  <c r="F63" i="1"/>
  <c r="D104" i="1" l="1"/>
  <c r="H69" i="1"/>
  <c r="G88" i="1"/>
  <c r="G104" i="1" s="1"/>
  <c r="F69" i="1"/>
  <c r="G63" i="1"/>
  <c r="H59" i="1"/>
  <c r="G59" i="1"/>
  <c r="F59" i="1"/>
  <c r="E59" i="1"/>
  <c r="G69" i="1" l="1"/>
  <c r="H41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2" i="1" s="1"/>
  <c r="H30" i="1"/>
  <c r="H25" i="1" s="1"/>
  <c r="H24" i="1" s="1"/>
  <c r="E24" i="1"/>
  <c r="H23" i="1"/>
  <c r="H22" i="1"/>
  <c r="I21" i="1"/>
  <c r="I42" i="1" s="1"/>
  <c r="E21" i="1"/>
  <c r="E42" i="1" s="1"/>
  <c r="D21" i="1"/>
  <c r="D42" i="1" s="1"/>
  <c r="H14" i="1"/>
  <c r="D14" i="1"/>
  <c r="H21" i="1" l="1"/>
  <c r="H42" i="1" s="1"/>
  <c r="G125" i="1"/>
  <c r="F123" i="1"/>
  <c r="G124" i="1"/>
  <c r="F142" i="1" l="1"/>
  <c r="G123" i="1"/>
  <c r="G1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<sst xmlns="http://schemas.openxmlformats.org/spreadsheetml/2006/main" count="232" uniqueCount="115">
  <si>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</si>
  <si>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</si>
  <si>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</si>
  <si>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</si>
  <si>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</si>
  <si>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</si>
  <si>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</si>
  <si>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</si>
  <si>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</si>
  <si>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</si>
  <si>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</si>
  <si>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</si>
  <si>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</si>
  <si>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</si>
  <si>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</si>
  <si>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</si>
  <si>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</si>
  <si>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</si>
  <si>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</si>
  <si>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</si>
  <si>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</si>
  <si>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</si>
  <si>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</si>
  <si>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</si>
  <si>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</si>
  <si>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</si>
  <si>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</si>
  <si>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</si>
  <si>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</si>
  <si>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</si>
  <si>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</si>
  <si>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</si>
  <si>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</si>
  <si>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</si>
  <si>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</si>
  <si>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</si>
  <si>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</si>
  <si>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</si>
  <si>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</si>
  <si>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</si>
  <si>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</si>
  <si>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</si>
  <si>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</si>
  <si>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</si>
  <si>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</si>
  <si>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</si>
  <si>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</si>
  <si>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</si>
  <si>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</si>
  <si>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</si>
  <si>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</si>
  <si>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</si>
  <si>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</si>
  <si>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</si>
  <si>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</si>
  <si>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</si>
  <si>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</si>
  <si>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</si>
  <si>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</si>
  <si>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</si>
  <si>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</si>
  <si>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</si>
  <si>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</si>
  <si>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</si>
  <si>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</si>
  <si>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</si>
  <si>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</si>
  <si>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</si>
  <si>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</si>
  <si>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</si>
  <si>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</si>
  <si>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</si>
  <si>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</si>
  <si>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</si>
  <si>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</si>
  <si>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</si>
  <si>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</si>
  <si>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</si>
  <si>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</si>
  <si>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</si>
  <si>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</si>
  <si>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</si>
  <si>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</si>
  <si>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</si>
  <si>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</si>
  <si>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</si>
  <si>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</si>
  <si>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</si>
  <si>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</si>
  <si>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</si>
  <si>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</si>
  <si>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</si>
  <si>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</si>
  <si>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</si>
  <si>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</si>
  <si>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</si>
  <si>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</si>
  <si>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</si>
  <si>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</si>
  <si>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</si>
  <si>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</si>
  <si>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</si>
  <si>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</si>
  <si>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</si>
  <si>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</si>
  <si>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</si>
  <si>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</si>
  <si>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</si>
  <si>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</si>
  <si>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 tonn, men det legges til grunn at hele avsetningen tas</t>
    </r>
  </si>
  <si>
    <t>LANDET KVANTUM UKE 7</t>
  </si>
  <si>
    <t>LANDET KVANTUM T.O.M UKE 7</t>
  </si>
  <si>
    <t>LANDET KVANTUM T.O.M. UKE 7 2014</t>
  </si>
  <si>
    <r>
      <t xml:space="preserve">3 </t>
    </r>
    <r>
      <rPr>
        <sz val="9"/>
        <color theme="1"/>
        <rFont val="Calibri"/>
        <family val="2"/>
      </rPr>
      <t>Registrert rekreasjonsfiske utgjør 38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</si>
  <si>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18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</si>
</sst>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1" applyNumberFormat="0" applyFill="0" applyAlignment="0" applyProtection="0"/>
    <xf numFmtId="0" fontId="46" fillId="0" borderId="52" applyNumberFormat="0" applyFill="0" applyAlignment="0" applyProtection="0"/>
    <xf numFmtId="0" fontId="47" fillId="0" borderId="53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54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55" applyNumberFormat="0" applyAlignment="0" applyProtection="0"/>
    <xf numFmtId="0" fontId="53" fillId="0" borderId="0" applyNumberFormat="0" applyFill="0" applyBorder="0" applyAlignment="0" applyProtection="0"/>
    <xf numFmtId="0" fontId="17" fillId="9" borderId="5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7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8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6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4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3" xfId="0" applyNumberFormat="1" applyFon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6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6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23" fillId="0" borderId="58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55" fillId="0" borderId="59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12" fillId="0" borderId="60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8" fillId="4" borderId="61" xfId="0" applyNumberFormat="1" applyFont="1" applyFill="1" applyBorder="1" applyAlignment="1">
      <alignment vertical="center" wrapText="1"/>
    </xf>
    <xf numFmtId="0" fontId="5" fillId="0" borderId="45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8" fillId="4" borderId="6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1" fillId="0" borderId="34" xfId="0" applyNumberFormat="1" applyFont="1" applyFill="1" applyBorder="1" applyAlignment="1">
      <alignment vertical="center" wrapText="1"/>
    </xf>
    <xf numFmtId="3" fontId="5" fillId="0" borderId="34" xfId="0" applyNumberFormat="1" applyFont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0" fontId="8" fillId="4" borderId="61" xfId="0" applyFont="1" applyFill="1" applyBorder="1" applyAlignment="1">
      <alignment horizontal="center" vertical="center"/>
    </xf>
    <xf numFmtId="3" fontId="23" fillId="0" borderId="62" xfId="0" applyNumberFormat="1" applyFont="1" applyBorder="1" applyAlignment="1">
      <alignment vertical="center" wrapText="1"/>
    </xf>
    <xf numFmtId="3" fontId="11" fillId="0" borderId="59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4" xfId="0" applyFont="1" applyFill="1" applyBorder="1" applyAlignment="1">
      <alignment vertical="top" wrapText="1"/>
    </xf>
    <xf numFmtId="3" fontId="23" fillId="0" borderId="6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2" fillId="0" borderId="72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22" fillId="0" borderId="70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0" fontId="7" fillId="0" borderId="24" xfId="0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12" fillId="0" borderId="34" xfId="0" applyNumberFormat="1" applyFont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63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66" xfId="0" applyFont="1" applyBorder="1" applyAlignment="1">
      <alignment vertical="center" wrapText="1"/>
    </xf>
    <xf numFmtId="0" fontId="11" fillId="0" borderId="64" xfId="0" applyFont="1" applyBorder="1" applyAlignment="1">
      <alignment vertical="center" wrapText="1"/>
    </xf>
    <xf numFmtId="0" fontId="12" fillId="0" borderId="64" xfId="0" applyFont="1" applyBorder="1" applyAlignment="1">
      <alignment vertical="center" wrapText="1"/>
    </xf>
    <xf numFmtId="0" fontId="12" fillId="0" borderId="65" xfId="0" applyFont="1" applyBorder="1" applyAlignment="1">
      <alignment vertical="center" wrapText="1"/>
    </xf>
    <xf numFmtId="0" fontId="23" fillId="0" borderId="75" xfId="0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5" fillId="0" borderId="60" xfId="0" applyNumberFormat="1" applyFont="1" applyFill="1" applyBorder="1" applyAlignment="1">
      <alignment vertical="center" wrapText="1"/>
    </xf>
    <xf numFmtId="3" fontId="12" fillId="0" borderId="59" xfId="0" applyNumberFormat="1" applyFont="1" applyFill="1" applyBorder="1" applyAlignment="1">
      <alignment vertical="center" wrapText="1"/>
    </xf>
    <xf numFmtId="3" fontId="11" fillId="0" borderId="60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2" fillId="0" borderId="69" xfId="0" applyNumberFormat="1" applyFont="1" applyFill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5" fillId="0" borderId="60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23" fillId="0" borderId="49" xfId="0" applyNumberFormat="1" applyFont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22" fillId="0" borderId="58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22" fillId="0" borderId="61" xfId="0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5" fillId="0" borderId="34" xfId="0" applyNumberFormat="1" applyFont="1" applyFill="1" applyBorder="1" applyAlignment="1">
      <alignment vertical="center" wrapText="1"/>
    </xf>
    <xf numFmtId="3" fontId="5" fillId="0" borderId="35" xfId="0" applyNumberFormat="1" applyFont="1" applyFill="1" applyBorder="1" applyAlignment="1">
      <alignment vertical="center" wrapText="1"/>
    </xf>
    <xf numFmtId="3" fontId="12" fillId="0" borderId="34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12" fillId="0" borderId="40" xfId="0" applyNumberFormat="1" applyFont="1" applyFill="1" applyBorder="1" applyAlignment="1">
      <alignment vertical="center" wrapText="1"/>
    </xf>
    <xf numFmtId="3" fontId="55" fillId="0" borderId="34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23" fillId="0" borderId="45" xfId="0" applyNumberFormat="1" applyFont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73" xfId="0" applyNumberFormat="1" applyFont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0" fillId="0" borderId="34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80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0" fontId="24" fillId="4" borderId="81" xfId="0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80" xfId="1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9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0" fontId="13" fillId="0" borderId="4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3"/>
    <cellStyle name="Tusenskille 3" xfId="54"/>
    <cellStyle name="Tusenskille 3 2" xfId="58"/>
    <cellStyle name="Tusenskille 3 2 2" xfId="66"/>
    <cellStyle name="Tusenskille 3 2 2 2" xfId="76"/>
    <cellStyle name="Tusenskille 3 2 3" xfId="75"/>
    <cellStyle name="Tusenskille 3 2_tot_14" xfId="70"/>
    <cellStyle name="Tusenskille 3 3" xfId="62"/>
    <cellStyle name="Tusenskille 3 3 2" xfId="77"/>
    <cellStyle name="Tusenskille 3 4" xfId="74"/>
    <cellStyle name="Tusenskille 3_tot_14" xfId="71"/>
    <cellStyle name="Tusenskille 4" xfId="56"/>
    <cellStyle name="Tusenskille 4 2" xfId="64"/>
    <cellStyle name="Tusenskille 4 2 2" xfId="79"/>
    <cellStyle name="Tusenskille 4 3" xfId="78"/>
    <cellStyle name="Tusenskille 4_tot_14" xfId="72"/>
    <cellStyle name="Tusenskille 5" xfId="60"/>
    <cellStyle name="Tusenskille 5 2" xfId="8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topLeftCell="A160" zoomScale="115" zoomScaleNormal="115" zoomScalePageLayoutView="115" workbookViewId="0">
      <selection activeCell="D191" sqref="D191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05" t="s">
        <v>99</v>
      </c>
      <c r="C2" s="406"/>
      <c r="D2" s="406"/>
      <c r="E2" s="406"/>
      <c r="F2" s="406"/>
      <c r="G2" s="406"/>
      <c r="H2" s="406"/>
      <c r="I2" s="406"/>
      <c r="J2" s="406"/>
      <c r="K2" s="407"/>
      <c r="L2" s="248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3" t="s">
        <v>1</v>
      </c>
      <c r="C7" s="394"/>
      <c r="D7" s="394"/>
      <c r="E7" s="394"/>
      <c r="F7" s="394"/>
      <c r="G7" s="394"/>
      <c r="H7" s="394"/>
      <c r="I7" s="394"/>
      <c r="J7" s="394"/>
      <c r="K7" s="395"/>
      <c r="L7" s="285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88" t="s">
        <v>2</v>
      </c>
      <c r="D9" s="389"/>
      <c r="E9" s="388" t="s">
        <v>21</v>
      </c>
      <c r="F9" s="389"/>
      <c r="G9" s="388" t="s">
        <v>22</v>
      </c>
      <c r="H9" s="389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69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70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92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93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80" t="s">
        <v>94</v>
      </c>
      <c r="D16" s="380"/>
      <c r="E16" s="380"/>
      <c r="F16" s="380"/>
      <c r="G16" s="380"/>
      <c r="H16" s="380"/>
      <c r="I16" s="380"/>
      <c r="J16" s="268"/>
      <c r="K16" s="154"/>
      <c r="L16" s="153"/>
    </row>
    <row r="17" spans="1:12" ht="13.5" customHeight="1" thickBot="1" x14ac:dyDescent="0.3">
      <c r="B17" s="155"/>
      <c r="C17" s="381"/>
      <c r="D17" s="381"/>
      <c r="E17" s="381"/>
      <c r="F17" s="381"/>
      <c r="G17" s="381"/>
      <c r="H17" s="381"/>
      <c r="I17" s="381"/>
      <c r="J17" s="269"/>
      <c r="K17" s="157"/>
      <c r="L17" s="146"/>
    </row>
    <row r="18" spans="1:12" ht="17.100000000000001" customHeight="1" x14ac:dyDescent="0.25">
      <c r="B18" s="390" t="s">
        <v>8</v>
      </c>
      <c r="C18" s="391"/>
      <c r="D18" s="391"/>
      <c r="E18" s="391"/>
      <c r="F18" s="391"/>
      <c r="G18" s="391"/>
      <c r="H18" s="391"/>
      <c r="I18" s="391"/>
      <c r="J18" s="391"/>
      <c r="K18" s="392"/>
      <c r="L18" s="285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29" t="s">
        <v>21</v>
      </c>
      <c r="E20" s="253" t="s">
        <v>110</v>
      </c>
      <c r="F20" s="253" t="s">
        <v>111</v>
      </c>
      <c r="G20" s="253" t="s">
        <v>31</v>
      </c>
      <c r="H20" s="253" t="s">
        <v>81</v>
      </c>
      <c r="I20" s="254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24">
        <f>D23+D22</f>
        <v>130677</v>
      </c>
      <c r="E21" s="347">
        <f>E23+E22</f>
        <v>492.41660000000002</v>
      </c>
      <c r="F21" s="347">
        <f>F22+F23</f>
        <v>14879.1019</v>
      </c>
      <c r="G21" s="347"/>
      <c r="H21" s="347">
        <f>H23+H22</f>
        <v>115797.89810000001</v>
      </c>
      <c r="I21" s="352">
        <f>I23+I22</f>
        <v>25634.334899999998</v>
      </c>
      <c r="J21" s="270"/>
      <c r="K21" s="158"/>
      <c r="L21" s="189"/>
    </row>
    <row r="22" spans="1:12" ht="14.1" customHeight="1" x14ac:dyDescent="0.25">
      <c r="B22" s="147"/>
      <c r="C22" s="213" t="s">
        <v>12</v>
      </c>
      <c r="D22" s="325">
        <v>129927</v>
      </c>
      <c r="E22" s="348">
        <v>492.41660000000002</v>
      </c>
      <c r="F22" s="348">
        <v>14840.0599</v>
      </c>
      <c r="G22" s="348"/>
      <c r="H22" s="348">
        <f>D22-F22</f>
        <v>115086.94010000001</v>
      </c>
      <c r="I22" s="353">
        <v>25522.038799999998</v>
      </c>
      <c r="J22" s="271"/>
      <c r="K22" s="158"/>
      <c r="L22" s="189"/>
    </row>
    <row r="23" spans="1:12" ht="14.1" customHeight="1" thickBot="1" x14ac:dyDescent="0.3">
      <c r="B23" s="147"/>
      <c r="C23" s="214" t="s">
        <v>11</v>
      </c>
      <c r="D23" s="326">
        <v>750</v>
      </c>
      <c r="E23" s="349"/>
      <c r="F23" s="349">
        <v>39.042000000000002</v>
      </c>
      <c r="G23" s="349"/>
      <c r="H23" s="349">
        <f>D23-F23</f>
        <v>710.95799999999997</v>
      </c>
      <c r="I23" s="354">
        <v>112.2961</v>
      </c>
      <c r="J23" s="271"/>
      <c r="K23" s="158"/>
      <c r="L23" s="189"/>
    </row>
    <row r="24" spans="1:12" ht="14.1" customHeight="1" x14ac:dyDescent="0.25">
      <c r="B24" s="147"/>
      <c r="C24" s="212" t="s">
        <v>18</v>
      </c>
      <c r="D24" s="324">
        <f>D32+D31+D25</f>
        <v>265314</v>
      </c>
      <c r="E24" s="347">
        <f>E32+E31+E25</f>
        <v>3916.7334000000001</v>
      </c>
      <c r="F24" s="347">
        <f>F25+F31+F32</f>
        <v>31011.735999999997</v>
      </c>
      <c r="G24" s="347"/>
      <c r="H24" s="347">
        <f>H25+H31+H32</f>
        <v>234302.264</v>
      </c>
      <c r="I24" s="352">
        <f>I25+I31+I32</f>
        <v>91375.571100000001</v>
      </c>
      <c r="J24" s="270"/>
      <c r="K24" s="158"/>
      <c r="L24" s="189"/>
    </row>
    <row r="25" spans="1:12" ht="15" customHeight="1" x14ac:dyDescent="0.25">
      <c r="A25" s="23"/>
      <c r="B25" s="159"/>
      <c r="C25" s="215" t="s">
        <v>71</v>
      </c>
      <c r="D25" s="327">
        <f>D26+D27+D28+D29+D30</f>
        <v>206112</v>
      </c>
      <c r="E25" s="350">
        <f>E26+E27+E28+E29</f>
        <v>3800.9171999999999</v>
      </c>
      <c r="F25" s="350">
        <f>F26+F27+F28+F29</f>
        <v>25496.595799999999</v>
      </c>
      <c r="G25" s="350"/>
      <c r="H25" s="350">
        <f>H26+H27+H28+H29+H30</f>
        <v>180615.40419999999</v>
      </c>
      <c r="I25" s="355">
        <f>I26+I27+I28+I29+I30</f>
        <v>77561.400800000003</v>
      </c>
      <c r="J25" s="272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299">
        <v>52744</v>
      </c>
      <c r="E26" s="255">
        <v>469.13240000000002</v>
      </c>
      <c r="F26" s="255">
        <v>5840.6301000000003</v>
      </c>
      <c r="G26" s="255"/>
      <c r="H26" s="255">
        <f>D26-F26+G26</f>
        <v>46903.369899999998</v>
      </c>
      <c r="I26" s="295">
        <v>20151.182000000001</v>
      </c>
      <c r="J26" s="273"/>
      <c r="K26" s="158"/>
      <c r="L26" s="189"/>
    </row>
    <row r="27" spans="1:12" ht="14.1" customHeight="1" x14ac:dyDescent="0.25">
      <c r="A27" s="24"/>
      <c r="B27" s="160"/>
      <c r="C27" s="216" t="s">
        <v>75</v>
      </c>
      <c r="D27" s="299">
        <v>50440</v>
      </c>
      <c r="E27" s="255">
        <v>997.97029999999995</v>
      </c>
      <c r="F27" s="255">
        <v>8473.3022000000001</v>
      </c>
      <c r="G27" s="255"/>
      <c r="H27" s="255">
        <f>D27-F27+G27</f>
        <v>41966.697800000002</v>
      </c>
      <c r="I27" s="295">
        <v>20770.536499999998</v>
      </c>
      <c r="J27" s="273"/>
      <c r="K27" s="158"/>
      <c r="L27" s="189"/>
    </row>
    <row r="28" spans="1:12" ht="14.1" customHeight="1" x14ac:dyDescent="0.25">
      <c r="A28" s="24"/>
      <c r="B28" s="160"/>
      <c r="C28" s="216" t="s">
        <v>76</v>
      </c>
      <c r="D28" s="299">
        <v>51365</v>
      </c>
      <c r="E28" s="255">
        <v>1151.1541</v>
      </c>
      <c r="F28" s="255">
        <v>6959.9880999999996</v>
      </c>
      <c r="G28" s="255"/>
      <c r="H28" s="255">
        <f>D28-F28+G28</f>
        <v>44405.011899999998</v>
      </c>
      <c r="I28" s="295">
        <v>21766.470099999999</v>
      </c>
      <c r="J28" s="273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299">
        <v>34363</v>
      </c>
      <c r="E29" s="255">
        <v>1182.6604</v>
      </c>
      <c r="F29" s="255">
        <v>4222.6754000000001</v>
      </c>
      <c r="G29" s="255"/>
      <c r="H29" s="255">
        <f>D29-F29+G29</f>
        <v>30140.3246</v>
      </c>
      <c r="I29" s="295">
        <v>14873.2122</v>
      </c>
      <c r="J29" s="273"/>
      <c r="K29" s="158"/>
      <c r="L29" s="189"/>
    </row>
    <row r="30" spans="1:12" ht="14.1" customHeight="1" x14ac:dyDescent="0.25">
      <c r="A30" s="24"/>
      <c r="B30" s="160"/>
      <c r="C30" s="216" t="s">
        <v>72</v>
      </c>
      <c r="D30" s="299">
        <v>17200</v>
      </c>
      <c r="E30" s="255"/>
      <c r="F30" s="255"/>
      <c r="G30" s="255"/>
      <c r="H30" s="255">
        <f>D30-F30</f>
        <v>17200</v>
      </c>
      <c r="I30" s="295"/>
      <c r="J30" s="273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27">
        <v>33987</v>
      </c>
      <c r="E31" s="350">
        <v>5.6664000000000003</v>
      </c>
      <c r="F31" s="350">
        <v>4214.3890000000001</v>
      </c>
      <c r="G31" s="350"/>
      <c r="H31" s="350">
        <f>D31-F31</f>
        <v>29772.611000000001</v>
      </c>
      <c r="I31" s="355">
        <v>7325.5645999999997</v>
      </c>
      <c r="J31" s="272"/>
      <c r="K31" s="158"/>
      <c r="L31" s="189"/>
    </row>
    <row r="32" spans="1:12" ht="14.1" customHeight="1" x14ac:dyDescent="0.25">
      <c r="A32" s="25"/>
      <c r="B32" s="159"/>
      <c r="C32" s="215" t="s">
        <v>73</v>
      </c>
      <c r="D32" s="327">
        <f>D33+D34</f>
        <v>25215</v>
      </c>
      <c r="E32" s="350">
        <f>E33</f>
        <v>110.1498</v>
      </c>
      <c r="F32" s="350">
        <f>F33</f>
        <v>1300.7511999999999</v>
      </c>
      <c r="G32" s="350"/>
      <c r="H32" s="350">
        <f>H33+H34</f>
        <v>23914.248800000001</v>
      </c>
      <c r="I32" s="355">
        <f>I33</f>
        <v>6488.6057000000001</v>
      </c>
      <c r="J32" s="272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299">
        <v>23115</v>
      </c>
      <c r="E33" s="255">
        <v>110.1498</v>
      </c>
      <c r="F33" s="255">
        <v>1300.7511999999999</v>
      </c>
      <c r="G33" s="255"/>
      <c r="H33" s="255">
        <f>D33-F33+G33</f>
        <v>21814.248800000001</v>
      </c>
      <c r="I33" s="295">
        <v>6488.6057000000001</v>
      </c>
      <c r="J33" s="273"/>
      <c r="K33" s="158"/>
      <c r="L33" s="189"/>
    </row>
    <row r="34" spans="1:12" ht="14.1" customHeight="1" thickBot="1" x14ac:dyDescent="0.3">
      <c r="A34" s="24"/>
      <c r="B34" s="160"/>
      <c r="C34" s="217" t="s">
        <v>74</v>
      </c>
      <c r="D34" s="328">
        <v>2100</v>
      </c>
      <c r="E34" s="351"/>
      <c r="F34" s="351"/>
      <c r="G34" s="351"/>
      <c r="H34" s="351">
        <f t="shared" ref="H34:H40" si="0">D34-F34</f>
        <v>2100</v>
      </c>
      <c r="I34" s="356"/>
      <c r="J34" s="273"/>
      <c r="K34" s="158"/>
      <c r="L34" s="189"/>
    </row>
    <row r="35" spans="1:12" ht="15.75" customHeight="1" thickBot="1" x14ac:dyDescent="0.3">
      <c r="B35" s="147"/>
      <c r="C35" s="218" t="s">
        <v>103</v>
      </c>
      <c r="D35" s="281">
        <v>4000</v>
      </c>
      <c r="E35" s="298"/>
      <c r="F35" s="298">
        <v>28.804500000000001</v>
      </c>
      <c r="G35" s="298"/>
      <c r="H35" s="298">
        <f>D35-F35</f>
        <v>3971.1954999999998</v>
      </c>
      <c r="I35" s="300">
        <v>149.66399999999999</v>
      </c>
      <c r="J35" s="270"/>
      <c r="K35" s="158"/>
      <c r="L35" s="189"/>
    </row>
    <row r="36" spans="1:12" ht="14.1" customHeight="1" thickBot="1" x14ac:dyDescent="0.3">
      <c r="B36" s="147"/>
      <c r="C36" s="218" t="s">
        <v>13</v>
      </c>
      <c r="D36" s="281">
        <v>749</v>
      </c>
      <c r="E36" s="298"/>
      <c r="F36" s="298">
        <v>15.445499999999999</v>
      </c>
      <c r="G36" s="298"/>
      <c r="H36" s="298">
        <f t="shared" si="0"/>
        <v>733.55449999999996</v>
      </c>
      <c r="I36" s="300">
        <v>14.021100000000001</v>
      </c>
      <c r="J36" s="270"/>
      <c r="K36" s="158"/>
      <c r="L36" s="189"/>
    </row>
    <row r="37" spans="1:12" ht="17.25" customHeight="1" thickBot="1" x14ac:dyDescent="0.3">
      <c r="B37" s="147"/>
      <c r="C37" s="218" t="s">
        <v>104</v>
      </c>
      <c r="D37" s="281">
        <v>3000</v>
      </c>
      <c r="E37" s="298"/>
      <c r="F37" s="298"/>
      <c r="G37" s="298"/>
      <c r="H37" s="298">
        <f t="shared" si="0"/>
        <v>3000</v>
      </c>
      <c r="I37" s="300"/>
      <c r="J37" s="270"/>
      <c r="K37" s="158"/>
      <c r="L37" s="189"/>
    </row>
    <row r="38" spans="1:12" ht="17.25" customHeight="1" thickBot="1" x14ac:dyDescent="0.3">
      <c r="B38" s="147"/>
      <c r="C38" s="218" t="s">
        <v>105</v>
      </c>
      <c r="D38" s="281">
        <v>7000</v>
      </c>
      <c r="E38" s="298"/>
      <c r="F38" s="298">
        <v>7000</v>
      </c>
      <c r="G38" s="298"/>
      <c r="H38" s="298">
        <f t="shared" si="0"/>
        <v>0</v>
      </c>
      <c r="I38" s="300">
        <v>146.83770000000001</v>
      </c>
      <c r="J38" s="270"/>
      <c r="K38" s="158"/>
      <c r="L38" s="189"/>
    </row>
    <row r="39" spans="1:12" ht="17.25" customHeight="1" thickBot="1" x14ac:dyDescent="0.3">
      <c r="B39" s="147"/>
      <c r="C39" s="218" t="s">
        <v>67</v>
      </c>
      <c r="D39" s="281">
        <v>500</v>
      </c>
      <c r="E39" s="298"/>
      <c r="F39" s="298"/>
      <c r="G39" s="298"/>
      <c r="H39" s="298">
        <f t="shared" si="0"/>
        <v>500</v>
      </c>
      <c r="I39" s="300"/>
      <c r="J39" s="270"/>
      <c r="K39" s="158"/>
      <c r="L39" s="189"/>
    </row>
    <row r="40" spans="1:12" ht="17.25" customHeight="1" thickBot="1" x14ac:dyDescent="0.3">
      <c r="B40" s="147"/>
      <c r="C40" s="218" t="s">
        <v>106</v>
      </c>
      <c r="D40" s="281">
        <v>3680</v>
      </c>
      <c r="E40" s="298"/>
      <c r="F40" s="298"/>
      <c r="G40" s="298"/>
      <c r="H40" s="298">
        <f t="shared" si="0"/>
        <v>3680</v>
      </c>
      <c r="I40" s="300"/>
      <c r="J40" s="270"/>
      <c r="K40" s="158"/>
      <c r="L40" s="189"/>
    </row>
    <row r="41" spans="1:12" ht="14.1" customHeight="1" thickBot="1" x14ac:dyDescent="0.3">
      <c r="B41" s="147"/>
      <c r="C41" s="184" t="s">
        <v>14</v>
      </c>
      <c r="D41" s="281"/>
      <c r="E41" s="298"/>
      <c r="F41" s="298">
        <v>5.4855000000025029</v>
      </c>
      <c r="G41" s="298"/>
      <c r="H41" s="298">
        <f>D41-F41</f>
        <v>-5.4855000000025029</v>
      </c>
      <c r="I41" s="300">
        <v>122.08310000000347</v>
      </c>
      <c r="J41" s="270"/>
      <c r="K41" s="158"/>
      <c r="L41" s="189"/>
    </row>
    <row r="42" spans="1:12" ht="16.5" customHeight="1" thickBot="1" x14ac:dyDescent="0.3">
      <c r="B42" s="147"/>
      <c r="C42" s="230" t="s">
        <v>9</v>
      </c>
      <c r="D42" s="243">
        <f>D21+D24+D35+D36+D37+D38+D39+D40+D41</f>
        <v>414920</v>
      </c>
      <c r="E42" s="266">
        <f>E21+E24+E35+E36+E37+E38+E39+E40+E41</f>
        <v>4409.1499999999996</v>
      </c>
      <c r="F42" s="266">
        <f>F21+F24+F35+F36+F37+F38+F39+F40+F41</f>
        <v>52940.573400000001</v>
      </c>
      <c r="G42" s="266"/>
      <c r="H42" s="266">
        <f>H21+H24+H35+H36+H37+H38+H39+H40+H41</f>
        <v>361979.42660000001</v>
      </c>
      <c r="I42" s="301">
        <f>I21+I24+I35+I36+I37+I38+I39+I40+I41</f>
        <v>117442.51190000001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107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82" t="s">
        <v>113</v>
      </c>
      <c r="D45" s="284"/>
      <c r="E45" s="284"/>
      <c r="F45" s="284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108</v>
      </c>
      <c r="D46" s="284"/>
      <c r="E46" s="284"/>
      <c r="F46" s="284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311"/>
      <c r="D48" s="307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36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93" t="s">
        <v>1</v>
      </c>
      <c r="C50" s="394"/>
      <c r="D50" s="394"/>
      <c r="E50" s="394"/>
      <c r="F50" s="394"/>
      <c r="G50" s="394"/>
      <c r="H50" s="394"/>
      <c r="I50" s="394"/>
      <c r="J50" s="394"/>
      <c r="K50" s="395"/>
      <c r="L50" s="285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78" t="s">
        <v>2</v>
      </c>
      <c r="D52" s="379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33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34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37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0" t="s">
        <v>8</v>
      </c>
      <c r="C58" s="391"/>
      <c r="D58" s="391"/>
      <c r="E58" s="391"/>
      <c r="F58" s="391"/>
      <c r="G58" s="391"/>
      <c r="H58" s="391"/>
      <c r="I58" s="391"/>
      <c r="J58" s="391"/>
      <c r="K58" s="392"/>
      <c r="L58" s="285"/>
    </row>
    <row r="59" spans="2:12" s="3" customFormat="1" ht="48" customHeight="1" thickBot="1" x14ac:dyDescent="0.3">
      <c r="B59" s="173"/>
      <c r="C59" s="228" t="s">
        <v>20</v>
      </c>
      <c r="D59" s="262" t="s">
        <v>21</v>
      </c>
      <c r="E59" s="253" t="str">
        <f>E20</f>
        <v>LANDET KVANTUM UKE 7</v>
      </c>
      <c r="F59" s="253" t="str">
        <f>F20</f>
        <v>LANDET KVANTUM T.O.M UKE 7</v>
      </c>
      <c r="G59" s="253" t="str">
        <f>H20</f>
        <v>RESTKVOTER</v>
      </c>
      <c r="H59" s="254" t="str">
        <f>I20</f>
        <v>LANDET KVANTUM T.O.M. UKE 7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38</v>
      </c>
      <c r="D60" s="400"/>
      <c r="E60" s="260"/>
      <c r="F60" s="260">
        <v>51.760300000000001</v>
      </c>
      <c r="G60" s="302"/>
      <c r="H60" s="330">
        <v>34.306800000000003</v>
      </c>
      <c r="I60" s="193"/>
      <c r="J60" s="193"/>
      <c r="K60" s="247"/>
      <c r="L60" s="131"/>
    </row>
    <row r="61" spans="2:12" ht="14.1" customHeight="1" x14ac:dyDescent="0.25">
      <c r="B61" s="176"/>
      <c r="C61" s="178" t="s">
        <v>35</v>
      </c>
      <c r="D61" s="400"/>
      <c r="E61" s="329"/>
      <c r="F61" s="329">
        <v>8.6187000000000005</v>
      </c>
      <c r="G61" s="302"/>
      <c r="H61" s="331">
        <v>87.09</v>
      </c>
      <c r="I61" s="193"/>
      <c r="J61" s="193"/>
      <c r="K61" s="247"/>
      <c r="L61" s="131"/>
    </row>
    <row r="62" spans="2:12" ht="14.1" customHeight="1" thickBot="1" x14ac:dyDescent="0.3">
      <c r="B62" s="176"/>
      <c r="C62" s="179" t="s">
        <v>39</v>
      </c>
      <c r="D62" s="401"/>
      <c r="E62" s="323"/>
      <c r="F62" s="323">
        <v>17.457699999999999</v>
      </c>
      <c r="G62" s="265"/>
      <c r="H62" s="332">
        <v>7.7563000000000004</v>
      </c>
      <c r="I62" s="193"/>
      <c r="J62" s="193"/>
      <c r="K62" s="247"/>
      <c r="L62" s="131"/>
    </row>
    <row r="63" spans="2:12" s="113" customFormat="1" ht="15.6" customHeight="1" x14ac:dyDescent="0.25">
      <c r="B63" s="194"/>
      <c r="C63" s="180" t="s">
        <v>68</v>
      </c>
      <c r="D63" s="263">
        <v>5700</v>
      </c>
      <c r="E63" s="260"/>
      <c r="F63" s="260">
        <f>F64+F65+F66</f>
        <v>4.0803000000000003</v>
      </c>
      <c r="G63" s="260">
        <f>D63-F63</f>
        <v>5695.9197000000004</v>
      </c>
      <c r="H63" s="330">
        <f>H64+H65+H66</f>
        <v>9.9419000000000004</v>
      </c>
      <c r="I63" s="195"/>
      <c r="J63" s="195"/>
      <c r="K63" s="247"/>
      <c r="L63" s="131"/>
    </row>
    <row r="64" spans="2:12" s="24" customFormat="1" ht="14.1" customHeight="1" x14ac:dyDescent="0.25">
      <c r="B64" s="181"/>
      <c r="C64" s="182" t="s">
        <v>40</v>
      </c>
      <c r="D64" s="264"/>
      <c r="E64" s="255"/>
      <c r="F64" s="255">
        <v>1.1766000000000001</v>
      </c>
      <c r="G64" s="255"/>
      <c r="H64" s="295">
        <v>1.1987000000000001</v>
      </c>
      <c r="I64" s="183"/>
      <c r="J64" s="183"/>
      <c r="K64" s="247"/>
      <c r="L64" s="131"/>
    </row>
    <row r="65" spans="2:12" s="24" customFormat="1" ht="14.1" customHeight="1" x14ac:dyDescent="0.25">
      <c r="B65" s="181"/>
      <c r="C65" s="182" t="s">
        <v>41</v>
      </c>
      <c r="D65" s="264"/>
      <c r="E65" s="255"/>
      <c r="F65" s="255">
        <v>1.6869000000000001</v>
      </c>
      <c r="G65" s="255"/>
      <c r="H65" s="295">
        <v>2.6568000000000001</v>
      </c>
      <c r="I65" s="220"/>
      <c r="J65" s="220"/>
      <c r="K65" s="247"/>
      <c r="L65" s="131"/>
    </row>
    <row r="66" spans="2:12" s="24" customFormat="1" ht="14.1" customHeight="1" thickBot="1" x14ac:dyDescent="0.3">
      <c r="B66" s="181"/>
      <c r="C66" s="182" t="s">
        <v>42</v>
      </c>
      <c r="D66" s="264"/>
      <c r="E66" s="255"/>
      <c r="F66" s="255">
        <v>1.2168000000000001</v>
      </c>
      <c r="G66" s="255"/>
      <c r="H66" s="295">
        <v>6.0864000000000003</v>
      </c>
      <c r="I66" s="220"/>
      <c r="J66" s="220"/>
      <c r="K66" s="247"/>
      <c r="L66" s="131"/>
    </row>
    <row r="67" spans="2:12" ht="14.1" customHeight="1" thickBot="1" x14ac:dyDescent="0.3">
      <c r="B67" s="147"/>
      <c r="C67" s="184" t="s">
        <v>43</v>
      </c>
      <c r="D67" s="238">
        <v>123</v>
      </c>
      <c r="E67" s="258"/>
      <c r="F67" s="258"/>
      <c r="G67" s="258">
        <f>D67-F67</f>
        <v>123</v>
      </c>
      <c r="H67" s="276"/>
      <c r="I67" s="189"/>
      <c r="J67" s="189"/>
      <c r="K67" s="247"/>
      <c r="L67" s="131"/>
    </row>
    <row r="68" spans="2:12" ht="14.1" customHeight="1" thickBot="1" x14ac:dyDescent="0.3">
      <c r="B68" s="147"/>
      <c r="C68" s="184" t="s">
        <v>14</v>
      </c>
      <c r="D68" s="238"/>
      <c r="E68" s="258"/>
      <c r="F68" s="258"/>
      <c r="G68" s="258"/>
      <c r="H68" s="276"/>
      <c r="I68" s="189"/>
      <c r="J68" s="189"/>
      <c r="K68" s="247"/>
      <c r="L68" s="131"/>
    </row>
    <row r="69" spans="2:12" s="3" customFormat="1" ht="16.5" customHeight="1" thickBot="1" x14ac:dyDescent="0.3">
      <c r="B69" s="145"/>
      <c r="C69" s="230" t="s">
        <v>9</v>
      </c>
      <c r="D69" s="243">
        <v>9675</v>
      </c>
      <c r="E69" s="266">
        <f>E60+E61+E62+E63+E67+E68</f>
        <v>0</v>
      </c>
      <c r="F69" s="266">
        <f>F60+F61+F62+F63+F67+F68</f>
        <v>81.917000000000002</v>
      </c>
      <c r="G69" s="266">
        <f>D69-F69</f>
        <v>9593.0830000000005</v>
      </c>
      <c r="H69" s="301">
        <f>H60+H61+H62+H63+H67+H68</f>
        <v>139.09500000000003</v>
      </c>
      <c r="I69" s="210"/>
      <c r="J69" s="210"/>
      <c r="K69" s="247"/>
      <c r="L69" s="131"/>
    </row>
    <row r="70" spans="2:12" s="3" customFormat="1" ht="19.149999999999999" customHeight="1" thickBot="1" x14ac:dyDescent="0.3">
      <c r="B70" s="190"/>
      <c r="C70" s="402"/>
      <c r="D70" s="402"/>
      <c r="E70" s="402"/>
      <c r="F70" s="27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32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93" t="s">
        <v>1</v>
      </c>
      <c r="C75" s="394"/>
      <c r="D75" s="394"/>
      <c r="E75" s="394"/>
      <c r="F75" s="394"/>
      <c r="G75" s="394"/>
      <c r="H75" s="394"/>
      <c r="I75" s="394"/>
      <c r="J75" s="394"/>
      <c r="K75" s="395"/>
      <c r="L75" s="285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88" t="s">
        <v>2</v>
      </c>
      <c r="D77" s="389"/>
      <c r="E77" s="388" t="s">
        <v>21</v>
      </c>
      <c r="F77" s="396"/>
      <c r="G77" s="388" t="s">
        <v>22</v>
      </c>
      <c r="H77" s="389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45" t="s">
        <v>5</v>
      </c>
      <c r="F78" s="208">
        <v>33161</v>
      </c>
      <c r="G78" s="244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44" t="s">
        <v>69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34</v>
      </c>
      <c r="D80" s="206">
        <v>11270</v>
      </c>
      <c r="E80" s="200" t="s">
        <v>92</v>
      </c>
      <c r="F80" s="203">
        <v>930</v>
      </c>
      <c r="G80" s="244" t="s">
        <v>70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37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79" t="s">
        <v>95</v>
      </c>
      <c r="D82" s="280"/>
      <c r="E82" s="280"/>
      <c r="F82" s="280"/>
      <c r="G82" s="280"/>
      <c r="H82" s="280"/>
      <c r="I82" s="278"/>
      <c r="J82" s="146"/>
      <c r="K82" s="148"/>
      <c r="L82" s="146"/>
    </row>
    <row r="83" spans="1:12" ht="14.25" customHeight="1" x14ac:dyDescent="0.25">
      <c r="B83" s="147"/>
      <c r="C83" s="403" t="s">
        <v>96</v>
      </c>
      <c r="D83" s="403"/>
      <c r="E83" s="403"/>
      <c r="F83" s="403"/>
      <c r="G83" s="403"/>
      <c r="H83" s="403"/>
      <c r="I83" s="278"/>
      <c r="J83" s="146"/>
      <c r="K83" s="148"/>
      <c r="L83" s="146"/>
    </row>
    <row r="84" spans="1:12" ht="6" customHeight="1" thickBot="1" x14ac:dyDescent="0.3">
      <c r="B84" s="185"/>
      <c r="C84" s="404"/>
      <c r="D84" s="404"/>
      <c r="E84" s="404"/>
      <c r="F84" s="404"/>
      <c r="G84" s="404"/>
      <c r="H84" s="404"/>
      <c r="I84" s="187"/>
      <c r="J84" s="187"/>
      <c r="K84" s="188"/>
      <c r="L84" s="146"/>
    </row>
    <row r="85" spans="1:12" ht="14.1" customHeight="1" thickTop="1" x14ac:dyDescent="0.25">
      <c r="B85" s="397" t="s">
        <v>8</v>
      </c>
      <c r="C85" s="398"/>
      <c r="D85" s="398"/>
      <c r="E85" s="398"/>
      <c r="F85" s="398"/>
      <c r="G85" s="398"/>
      <c r="H85" s="398"/>
      <c r="I85" s="398"/>
      <c r="J85" s="398"/>
      <c r="K85" s="399"/>
      <c r="L85" s="285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29" t="s">
        <v>21</v>
      </c>
      <c r="E87" s="253" t="str">
        <f>E20</f>
        <v>LANDET KVANTUM UKE 7</v>
      </c>
      <c r="F87" s="253" t="str">
        <f>F20</f>
        <v>LANDET KVANTUM T.O.M UKE 7</v>
      </c>
      <c r="G87" s="253" t="str">
        <f>H20</f>
        <v>RESTKVOTER</v>
      </c>
      <c r="H87" s="254" t="str">
        <f>I20</f>
        <v>LANDET KVANTUM T.O.M. UKE 7 2014</v>
      </c>
      <c r="I87" s="6"/>
      <c r="J87" s="146"/>
      <c r="K87" s="10"/>
      <c r="L87" s="146"/>
    </row>
    <row r="88" spans="1:12" ht="14.1" customHeight="1" x14ac:dyDescent="0.25">
      <c r="B88" s="9"/>
      <c r="C88" s="177" t="s">
        <v>17</v>
      </c>
      <c r="D88" s="237">
        <f>D90+D89</f>
        <v>33161</v>
      </c>
      <c r="E88" s="261">
        <f>E90+E89</f>
        <v>128.05410000000001</v>
      </c>
      <c r="F88" s="261">
        <f>F89+F90</f>
        <v>5341.6801999999998</v>
      </c>
      <c r="G88" s="261">
        <f>G89+G90</f>
        <v>27819.319800000001</v>
      </c>
      <c r="H88" s="335">
        <f>H89+H90</f>
        <v>4544.2556999999997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33">
        <v>32411</v>
      </c>
      <c r="E89" s="256">
        <v>128.05410000000001</v>
      </c>
      <c r="F89" s="256">
        <v>5327.3847999999998</v>
      </c>
      <c r="G89" s="256">
        <f>D89-F89</f>
        <v>27083.6152</v>
      </c>
      <c r="H89" s="336">
        <v>4439.6000999999997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34">
        <v>750</v>
      </c>
      <c r="E90" s="257"/>
      <c r="F90" s="257">
        <v>14.295400000000001</v>
      </c>
      <c r="G90" s="257">
        <f>D90-F90</f>
        <v>735.70460000000003</v>
      </c>
      <c r="H90" s="337">
        <v>104.65560000000001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237">
        <f>D92+D98+D99</f>
        <v>54106</v>
      </c>
      <c r="E91" s="261">
        <f>E92+E98+E99</f>
        <v>605.06899999999996</v>
      </c>
      <c r="F91" s="261">
        <f>F92+F98+F99</f>
        <v>6216.7469000000001</v>
      </c>
      <c r="G91" s="261">
        <f>G92+G98+G99</f>
        <v>47889.253099999994</v>
      </c>
      <c r="H91" s="335">
        <f>H92+H98+H99</f>
        <v>7351.8514000000005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71</v>
      </c>
      <c r="D92" s="240">
        <f>D93+D94+D95+D96+D97</f>
        <v>40038</v>
      </c>
      <c r="E92" s="297">
        <f>E93+E94+E95+E96+E97</f>
        <v>563.11590000000001</v>
      </c>
      <c r="F92" s="297">
        <f>F93+F94+F95+F96+F97</f>
        <v>4027.6736000000001</v>
      </c>
      <c r="G92" s="297">
        <f>G93+G94+G95+G96+G97</f>
        <v>36010.326399999998</v>
      </c>
      <c r="H92" s="338">
        <f>H93+H94+H96+H97</f>
        <v>4769.5126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299">
        <v>9211</v>
      </c>
      <c r="E93" s="255">
        <v>75.972399999999993</v>
      </c>
      <c r="F93" s="255">
        <v>1166.6883</v>
      </c>
      <c r="G93" s="255">
        <f>D93-F93</f>
        <v>8044.3117000000002</v>
      </c>
      <c r="H93" s="295">
        <v>1181.1913999999999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299">
        <v>8490</v>
      </c>
      <c r="E94" s="255">
        <v>128.97710000000001</v>
      </c>
      <c r="F94" s="255">
        <v>1292.4694999999999</v>
      </c>
      <c r="G94" s="255">
        <f t="shared" ref="G94:G100" si="1">D94-F94</f>
        <v>7197.5304999999998</v>
      </c>
      <c r="H94" s="295">
        <v>1255.8720000000001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77</v>
      </c>
      <c r="D95" s="299">
        <v>4000</v>
      </c>
      <c r="E95" s="255"/>
      <c r="F95" s="255"/>
      <c r="G95" s="255">
        <f>D95-F95</f>
        <v>4000</v>
      </c>
      <c r="H95" s="295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299">
        <v>11811</v>
      </c>
      <c r="E96" s="255">
        <v>185.10499999999999</v>
      </c>
      <c r="F96" s="255">
        <v>1154.5061000000001</v>
      </c>
      <c r="G96" s="255">
        <f t="shared" si="1"/>
        <v>10656.493899999999</v>
      </c>
      <c r="H96" s="295">
        <v>1606.9782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299">
        <v>6526</v>
      </c>
      <c r="E97" s="255">
        <v>173.06139999999999</v>
      </c>
      <c r="F97" s="255">
        <v>414.00970000000001</v>
      </c>
      <c r="G97" s="255">
        <f t="shared" si="1"/>
        <v>6111.9903000000004</v>
      </c>
      <c r="H97" s="295">
        <v>725.471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35</v>
      </c>
      <c r="D98" s="240">
        <v>9739</v>
      </c>
      <c r="E98" s="297"/>
      <c r="F98" s="297">
        <v>1908.7943</v>
      </c>
      <c r="G98" s="297">
        <f t="shared" si="1"/>
        <v>7830.2057000000004</v>
      </c>
      <c r="H98" s="338">
        <v>2358.3132000000001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70</v>
      </c>
      <c r="D99" s="241">
        <v>4329</v>
      </c>
      <c r="E99" s="259">
        <v>41.953099999999999</v>
      </c>
      <c r="F99" s="259">
        <v>280.279</v>
      </c>
      <c r="G99" s="259">
        <f t="shared" si="1"/>
        <v>4048.721</v>
      </c>
      <c r="H99" s="277">
        <v>224.0256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38">
        <v>548</v>
      </c>
      <c r="E100" s="258"/>
      <c r="F100" s="258">
        <v>10.0633</v>
      </c>
      <c r="G100" s="258">
        <f t="shared" si="1"/>
        <v>537.93669999999997</v>
      </c>
      <c r="H100" s="276">
        <v>9.8588000000000005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86</v>
      </c>
      <c r="D101" s="281">
        <v>930</v>
      </c>
      <c r="E101" s="298"/>
      <c r="F101" s="298"/>
      <c r="G101" s="298">
        <f>D101-F101</f>
        <v>930</v>
      </c>
      <c r="H101" s="300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79</v>
      </c>
      <c r="D102" s="238">
        <v>300</v>
      </c>
      <c r="E102" s="258"/>
      <c r="F102" s="258">
        <v>300</v>
      </c>
      <c r="G102" s="258"/>
      <c r="H102" s="276">
        <v>8.0053000000000001</v>
      </c>
      <c r="I102" s="189"/>
      <c r="J102" s="189"/>
      <c r="K102" s="158"/>
      <c r="L102" s="189"/>
    </row>
    <row r="103" spans="1:12" ht="15.75" thickBot="1" x14ac:dyDescent="0.3">
      <c r="B103" s="9"/>
      <c r="C103" s="184" t="s">
        <v>14</v>
      </c>
      <c r="D103" s="238"/>
      <c r="E103" s="258"/>
      <c r="F103" s="258"/>
      <c r="G103" s="258"/>
      <c r="H103" s="276">
        <v>1.9899000000004889</v>
      </c>
      <c r="I103" s="189"/>
      <c r="J103" s="189"/>
      <c r="K103" s="158"/>
      <c r="L103" s="189"/>
    </row>
    <row r="104" spans="1:12" ht="16.5" thickBot="1" x14ac:dyDescent="0.3">
      <c r="B104" s="9"/>
      <c r="C104" s="230" t="s">
        <v>9</v>
      </c>
      <c r="D104" s="243">
        <f>D88+D91+D100+D101+D102+D103</f>
        <v>89045</v>
      </c>
      <c r="E104" s="266">
        <f>E88+E91+E100+E102+E103</f>
        <v>733.12310000000002</v>
      </c>
      <c r="F104" s="266">
        <f>F88+F91+F100+F102+F103</f>
        <v>11868.490400000001</v>
      </c>
      <c r="G104" s="266">
        <f>G88+G91+G100+G101+G102+G103</f>
        <v>77176.509600000005</v>
      </c>
      <c r="H104" s="301">
        <f>H88+H91+H100+H102+H103</f>
        <v>11915.961100000002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1"/>
      <c r="E105" s="231"/>
      <c r="F105" s="232"/>
      <c r="G105" s="232"/>
      <c r="H105" s="233"/>
      <c r="I105" s="117"/>
      <c r="J105" s="196"/>
      <c r="K105" s="17"/>
      <c r="L105" s="153"/>
    </row>
    <row r="106" spans="1:12" ht="13.5" customHeight="1" x14ac:dyDescent="0.25">
      <c r="B106" s="15"/>
      <c r="C106" s="44" t="s">
        <v>97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87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83" t="s">
        <v>109</v>
      </c>
      <c r="D108" s="283"/>
      <c r="E108" s="283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44</v>
      </c>
      <c r="I110" s="91"/>
      <c r="J110" s="91"/>
      <c r="L110" s="91"/>
    </row>
    <row r="111" spans="1:12" ht="17.100000000000001" customHeight="1" thickTop="1" x14ac:dyDescent="0.25">
      <c r="B111" s="393" t="s">
        <v>1</v>
      </c>
      <c r="C111" s="394"/>
      <c r="D111" s="394"/>
      <c r="E111" s="394"/>
      <c r="F111" s="394"/>
      <c r="G111" s="394"/>
      <c r="H111" s="394"/>
      <c r="I111" s="394"/>
      <c r="J111" s="394"/>
      <c r="K111" s="395"/>
      <c r="L111" s="285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88" t="s">
        <v>2</v>
      </c>
      <c r="D113" s="389"/>
      <c r="E113" s="388" t="s">
        <v>21</v>
      </c>
      <c r="F113" s="389"/>
      <c r="G113" s="388" t="s">
        <v>22</v>
      </c>
      <c r="H113" s="389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69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34</v>
      </c>
      <c r="D116" s="206">
        <v>4050</v>
      </c>
      <c r="E116" s="12" t="s">
        <v>45</v>
      </c>
      <c r="F116" s="206">
        <v>25860</v>
      </c>
      <c r="G116" s="149" t="s">
        <v>70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37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98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0" t="s">
        <v>8</v>
      </c>
      <c r="C120" s="391"/>
      <c r="D120" s="391"/>
      <c r="E120" s="391"/>
      <c r="F120" s="391"/>
      <c r="G120" s="391"/>
      <c r="H120" s="391"/>
      <c r="I120" s="391"/>
      <c r="J120" s="391"/>
      <c r="K120" s="392"/>
      <c r="L120" s="285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312" t="s">
        <v>20</v>
      </c>
      <c r="D122" s="262" t="s">
        <v>21</v>
      </c>
      <c r="E122" s="246" t="str">
        <f>E20</f>
        <v>LANDET KVANTUM UKE 7</v>
      </c>
      <c r="F122" s="253" t="str">
        <f>F20</f>
        <v>LANDET KVANTUM T.O.M UKE 7</v>
      </c>
      <c r="G122" s="253" t="str">
        <f>H20</f>
        <v>RESTKVOTER</v>
      </c>
      <c r="H122" s="254" t="str">
        <f>I20</f>
        <v>LANDET KVANTUM T.O.M. UKE 7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313" t="s">
        <v>17</v>
      </c>
      <c r="D123" s="237">
        <f>D124+D125+D126</f>
        <v>38273</v>
      </c>
      <c r="E123" s="261">
        <f>E124+E125+E126</f>
        <v>580.70079999999996</v>
      </c>
      <c r="F123" s="261">
        <f>F124+F125+F126</f>
        <v>5796.6738999999998</v>
      </c>
      <c r="G123" s="261">
        <f>G124+G125+G126</f>
        <v>32476.326099999998</v>
      </c>
      <c r="H123" s="335">
        <f>H124+H125+H126</f>
        <v>6379.1013999999996</v>
      </c>
      <c r="I123" s="189"/>
      <c r="J123" s="189"/>
      <c r="K123" s="158"/>
      <c r="L123" s="189"/>
    </row>
    <row r="124" spans="2:12" ht="14.1" customHeight="1" x14ac:dyDescent="0.25">
      <c r="B124" s="9"/>
      <c r="C124" s="314" t="s">
        <v>12</v>
      </c>
      <c r="D124" s="333">
        <v>30618</v>
      </c>
      <c r="E124" s="256">
        <v>580.70079999999996</v>
      </c>
      <c r="F124" s="256">
        <v>5670.1733999999997</v>
      </c>
      <c r="G124" s="256">
        <f>D124-F124</f>
        <v>24947.8266</v>
      </c>
      <c r="H124" s="336">
        <v>4958.8759</v>
      </c>
      <c r="I124" s="42"/>
      <c r="J124" s="189"/>
      <c r="K124" s="158"/>
      <c r="L124" s="189"/>
    </row>
    <row r="125" spans="2:12" ht="14.1" customHeight="1" x14ac:dyDescent="0.25">
      <c r="B125" s="9"/>
      <c r="C125" s="314" t="s">
        <v>11</v>
      </c>
      <c r="D125" s="333">
        <v>7155</v>
      </c>
      <c r="E125" s="256"/>
      <c r="F125" s="256">
        <v>126.5005</v>
      </c>
      <c r="G125" s="256">
        <f>D125-F125</f>
        <v>7028.4994999999999</v>
      </c>
      <c r="H125" s="336">
        <v>1420.2255</v>
      </c>
      <c r="I125" s="42"/>
      <c r="J125" s="189"/>
      <c r="K125" s="158"/>
      <c r="L125" s="189"/>
    </row>
    <row r="126" spans="2:12" ht="15.75" thickBot="1" x14ac:dyDescent="0.3">
      <c r="B126" s="9"/>
      <c r="C126" s="315" t="s">
        <v>46</v>
      </c>
      <c r="D126" s="334">
        <v>500</v>
      </c>
      <c r="E126" s="257"/>
      <c r="F126" s="257"/>
      <c r="G126" s="257">
        <f>D126-F126</f>
        <v>500</v>
      </c>
      <c r="H126" s="33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316" t="s">
        <v>45</v>
      </c>
      <c r="D127" s="339">
        <v>25860</v>
      </c>
      <c r="E127" s="357">
        <v>0.5</v>
      </c>
      <c r="F127" s="357">
        <v>555.32600000000002</v>
      </c>
      <c r="G127" s="357">
        <f>D127-F127</f>
        <v>25304.673999999999</v>
      </c>
      <c r="H127" s="361">
        <v>979.93299999999999</v>
      </c>
      <c r="I127" s="116"/>
      <c r="J127" s="116"/>
      <c r="K127" s="158"/>
      <c r="L127" s="189"/>
    </row>
    <row r="128" spans="2:12" s="82" customFormat="1" ht="12" customHeight="1" thickBot="1" x14ac:dyDescent="0.3">
      <c r="B128" s="9"/>
      <c r="C128" s="317" t="s">
        <v>18</v>
      </c>
      <c r="D128" s="281">
        <f>D129+D134+D137</f>
        <v>39307</v>
      </c>
      <c r="E128" s="298">
        <f>E129+E134+E137</f>
        <v>1603.8569</v>
      </c>
      <c r="F128" s="298">
        <f>F137+F134+F129</f>
        <v>9074.5046000000002</v>
      </c>
      <c r="G128" s="298">
        <f>D128-F128</f>
        <v>30232.4954</v>
      </c>
      <c r="H128" s="300">
        <f>H129+H134+H137</f>
        <v>9800.4771000000001</v>
      </c>
      <c r="I128" s="6"/>
      <c r="J128" s="146"/>
      <c r="K128" s="158"/>
      <c r="L128" s="189"/>
    </row>
    <row r="129" spans="2:12" ht="15.75" customHeight="1" x14ac:dyDescent="0.25">
      <c r="B129" s="2"/>
      <c r="C129" s="318" t="s">
        <v>71</v>
      </c>
      <c r="D129" s="340">
        <f>D130+D131+D132+D133</f>
        <v>29480</v>
      </c>
      <c r="E129" s="358">
        <f>E130+E131+E132+E133</f>
        <v>1441.789</v>
      </c>
      <c r="F129" s="358">
        <f>F130+F131+F133+F132</f>
        <v>7983.5558000000001</v>
      </c>
      <c r="G129" s="358">
        <f>G130+G131+G132+G133</f>
        <v>21496.444199999998</v>
      </c>
      <c r="H129" s="362">
        <f>H130+H131+H132+H133</f>
        <v>8441.9585999999999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319" t="s">
        <v>23</v>
      </c>
      <c r="D130" s="299">
        <v>8343</v>
      </c>
      <c r="E130" s="255">
        <v>135.29249999999999</v>
      </c>
      <c r="F130" s="255">
        <v>1155.8372999999999</v>
      </c>
      <c r="G130" s="255">
        <f t="shared" ref="G130:G135" si="2">D130-F130</f>
        <v>7187.1626999999999</v>
      </c>
      <c r="H130" s="295">
        <v>953.53300000000002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319" t="s">
        <v>24</v>
      </c>
      <c r="D131" s="299">
        <v>7665</v>
      </c>
      <c r="E131" s="255">
        <v>616.09079999999994</v>
      </c>
      <c r="F131" s="255">
        <v>2621.2836000000002</v>
      </c>
      <c r="G131" s="255">
        <f t="shared" si="2"/>
        <v>5043.7163999999993</v>
      </c>
      <c r="H131" s="295">
        <v>2967.6666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319" t="s">
        <v>25</v>
      </c>
      <c r="D132" s="299">
        <v>7635</v>
      </c>
      <c r="E132" s="255">
        <v>334.01519999999999</v>
      </c>
      <c r="F132" s="255">
        <v>2699.7919999999999</v>
      </c>
      <c r="G132" s="255">
        <f t="shared" si="2"/>
        <v>4935.2080000000005</v>
      </c>
      <c r="H132" s="295">
        <v>2929.5531999999998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319" t="s">
        <v>26</v>
      </c>
      <c r="D133" s="299">
        <v>5837</v>
      </c>
      <c r="E133" s="255">
        <v>356.39049999999997</v>
      </c>
      <c r="F133" s="255">
        <v>1506.6429000000001</v>
      </c>
      <c r="G133" s="255">
        <f t="shared" si="2"/>
        <v>4330.3571000000002</v>
      </c>
      <c r="H133" s="295">
        <v>1591.2058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320" t="s">
        <v>19</v>
      </c>
      <c r="D134" s="240">
        <f>D135+D136</f>
        <v>4324</v>
      </c>
      <c r="E134" s="297">
        <f>SUM(E135:E136)</f>
        <v>0</v>
      </c>
      <c r="F134" s="297">
        <f>F136+F135</f>
        <v>152.84800000000001</v>
      </c>
      <c r="G134" s="297">
        <f t="shared" si="2"/>
        <v>4171.152</v>
      </c>
      <c r="H134" s="338">
        <f>H135+H136</f>
        <v>252.8135</v>
      </c>
      <c r="I134" s="43"/>
      <c r="J134" s="43"/>
      <c r="K134" s="158"/>
      <c r="L134" s="189"/>
    </row>
    <row r="135" spans="2:12" ht="14.1" customHeight="1" x14ac:dyDescent="0.25">
      <c r="B135" s="9"/>
      <c r="C135" s="319" t="s">
        <v>47</v>
      </c>
      <c r="D135" s="239">
        <v>3824</v>
      </c>
      <c r="E135" s="359"/>
      <c r="F135" s="359">
        <v>152.84800000000001</v>
      </c>
      <c r="G135" s="359">
        <f t="shared" si="2"/>
        <v>3671.152</v>
      </c>
      <c r="H135" s="363">
        <v>252.8135</v>
      </c>
      <c r="I135" s="6"/>
      <c r="J135" s="146"/>
      <c r="K135" s="158"/>
      <c r="L135" s="189"/>
    </row>
    <row r="136" spans="2:12" ht="14.1" customHeight="1" x14ac:dyDescent="0.25">
      <c r="B136" s="22"/>
      <c r="C136" s="319" t="s">
        <v>48</v>
      </c>
      <c r="D136" s="239">
        <v>500</v>
      </c>
      <c r="E136" s="359"/>
      <c r="F136" s="359"/>
      <c r="G136" s="359"/>
      <c r="H136" s="363"/>
      <c r="I136" s="43"/>
      <c r="J136" s="43"/>
      <c r="K136" s="158"/>
      <c r="L136" s="189"/>
    </row>
    <row r="137" spans="2:12" ht="15.75" thickBot="1" x14ac:dyDescent="0.3">
      <c r="B137" s="9"/>
      <c r="C137" s="321" t="s">
        <v>73</v>
      </c>
      <c r="D137" s="241">
        <v>5503</v>
      </c>
      <c r="E137" s="259">
        <v>162.06790000000001</v>
      </c>
      <c r="F137" s="259">
        <v>938.10080000000005</v>
      </c>
      <c r="G137" s="259">
        <f>D137-F137</f>
        <v>4564.8991999999998</v>
      </c>
      <c r="H137" s="277">
        <v>1105.7049999999999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322" t="s">
        <v>13</v>
      </c>
      <c r="D138" s="242">
        <v>160</v>
      </c>
      <c r="E138" s="360"/>
      <c r="F138" s="360">
        <v>2.6137999999999999</v>
      </c>
      <c r="G138" s="360">
        <f>D138-F138</f>
        <v>157.3862</v>
      </c>
      <c r="H138" s="364">
        <v>1.4843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317" t="s">
        <v>80</v>
      </c>
      <c r="D139" s="238">
        <v>2000</v>
      </c>
      <c r="E139" s="258"/>
      <c r="F139" s="258">
        <v>2000</v>
      </c>
      <c r="G139" s="258">
        <f>D139-F139</f>
        <v>0</v>
      </c>
      <c r="H139" s="276">
        <v>24.564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317" t="s">
        <v>49</v>
      </c>
      <c r="D140" s="238">
        <v>350</v>
      </c>
      <c r="E140" s="258"/>
      <c r="F140" s="258"/>
      <c r="G140" s="258">
        <f>D140-F140</f>
        <v>350</v>
      </c>
      <c r="H140" s="276"/>
      <c r="I140" s="42"/>
      <c r="J140" s="189"/>
      <c r="K140" s="158"/>
      <c r="L140" s="189"/>
    </row>
    <row r="141" spans="2:12" s="82" customFormat="1" ht="15.75" thickBot="1" x14ac:dyDescent="0.3">
      <c r="B141" s="9"/>
      <c r="C141" s="317" t="s">
        <v>14</v>
      </c>
      <c r="D141" s="238"/>
      <c r="E141" s="258"/>
      <c r="F141" s="258">
        <v>8.5951999999997497</v>
      </c>
      <c r="G141" s="258">
        <f>D141-F141</f>
        <v>-8.5951999999997497</v>
      </c>
      <c r="H141" s="276">
        <v>21.775900000004185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43">
        <f>D123+D127+D128+D138+D139+D140+D141</f>
        <v>105950</v>
      </c>
      <c r="E142" s="274">
        <f>E123+E127+E128+E138+E139+E140+E141</f>
        <v>2185.0576999999998</v>
      </c>
      <c r="F142" s="274">
        <f>F123+F127+F128+F138+F139+F140+F141</f>
        <v>17437.713499999998</v>
      </c>
      <c r="G142" s="274">
        <f>G123+G127+G128+G138+G139+G140+G141</f>
        <v>88512.286499999987</v>
      </c>
      <c r="H142" s="267">
        <f>H123+H127+H128+H138+H139+H140+H141</f>
        <v>17207.335700000003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82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94"/>
      <c r="E145" s="294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310" t="s">
        <v>88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304"/>
      <c r="C150" s="305"/>
      <c r="D150" s="306"/>
      <c r="E150" s="306"/>
      <c r="F150" s="306"/>
      <c r="G150" s="306"/>
      <c r="H150" s="307"/>
      <c r="I150" s="307"/>
      <c r="J150" s="307"/>
      <c r="K150" s="308"/>
      <c r="L150" s="146"/>
    </row>
    <row r="151" spans="2:12" ht="12" customHeight="1" thickBot="1" x14ac:dyDescent="0.3">
      <c r="B151" s="147"/>
      <c r="C151" s="378" t="s">
        <v>2</v>
      </c>
      <c r="D151" s="379"/>
      <c r="E151" s="248"/>
      <c r="F151" s="248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64</v>
      </c>
      <c r="D152" s="124">
        <v>19600</v>
      </c>
      <c r="E152" s="248"/>
      <c r="F152" s="248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8"/>
      <c r="F153" s="248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89</v>
      </c>
      <c r="D154" s="125">
        <v>3000</v>
      </c>
      <c r="E154" s="248"/>
      <c r="F154" s="248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37</v>
      </c>
      <c r="D155" s="126">
        <v>30000</v>
      </c>
      <c r="E155" s="248"/>
      <c r="F155" s="248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90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101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7</v>
      </c>
      <c r="F159" s="81" t="str">
        <f>F20</f>
        <v>LANDET KVANTUM T.O.M UKE 7</v>
      </c>
      <c r="G159" s="81" t="str">
        <f>H20</f>
        <v>RESTKVOTER</v>
      </c>
      <c r="H159" s="108" t="str">
        <f>I20</f>
        <v>LANDET KVANTUM T.O.M. UKE 7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4">
        <v>19087</v>
      </c>
      <c r="E160" s="234">
        <v>11.809200000000001</v>
      </c>
      <c r="F160" s="234">
        <v>158.88159999999999</v>
      </c>
      <c r="G160" s="234">
        <f>D160-F160</f>
        <v>18928.118399999999</v>
      </c>
      <c r="H160" s="234">
        <v>91.848100000000002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48</v>
      </c>
      <c r="D161" s="234">
        <v>500</v>
      </c>
      <c r="E161" s="234"/>
      <c r="F161" s="234"/>
      <c r="G161" s="234">
        <f t="shared" ref="G161:G162" si="3">D161-F161</f>
        <v>500</v>
      </c>
      <c r="H161" s="234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43</v>
      </c>
      <c r="D162" s="235">
        <v>13</v>
      </c>
      <c r="E162" s="235"/>
      <c r="F162" s="235"/>
      <c r="G162" s="235">
        <f t="shared" si="3"/>
        <v>13</v>
      </c>
      <c r="H162" s="235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61</v>
      </c>
      <c r="D163" s="236">
        <f>SUM(D160:D162)</f>
        <v>19600</v>
      </c>
      <c r="E163" s="236">
        <f>SUM(E160:E162)</f>
        <v>11.809200000000001</v>
      </c>
      <c r="F163" s="236">
        <f>SUM(F160:F162)</f>
        <v>158.88159999999999</v>
      </c>
      <c r="G163" s="236">
        <f>D163-F163</f>
        <v>19441.118399999999</v>
      </c>
      <c r="H163" s="296">
        <f>SUM(H160:H162)</f>
        <v>91.848100000000002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102</v>
      </c>
      <c r="D164" s="187"/>
      <c r="E164" s="187"/>
      <c r="F164" s="303"/>
      <c r="G164" s="303"/>
      <c r="H164" s="303"/>
      <c r="I164" s="303"/>
      <c r="J164" s="187"/>
      <c r="K164" s="188"/>
    </row>
    <row r="165" spans="1:12" s="45" customFormat="1" ht="30" customHeight="1" thickTop="1" thickBot="1" x14ac:dyDescent="0.35">
      <c r="A165" s="91"/>
      <c r="B165" s="54"/>
      <c r="C165" s="309" t="s">
        <v>50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85" t="s">
        <v>1</v>
      </c>
      <c r="C166" s="386"/>
      <c r="D166" s="386"/>
      <c r="E166" s="386"/>
      <c r="F166" s="386"/>
      <c r="G166" s="386"/>
      <c r="H166" s="386"/>
      <c r="I166" s="386"/>
      <c r="J166" s="386"/>
      <c r="K166" s="387"/>
      <c r="L166" s="249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78" t="s">
        <v>2</v>
      </c>
      <c r="D168" s="379"/>
      <c r="E168" s="378" t="s">
        <v>62</v>
      </c>
      <c r="F168" s="379"/>
      <c r="G168" s="378" t="s">
        <v>63</v>
      </c>
      <c r="H168" s="379"/>
      <c r="I168" s="95"/>
      <c r="J168" s="95"/>
      <c r="K168" s="34"/>
      <c r="L168" s="174"/>
    </row>
    <row r="169" spans="1:12" ht="14.25" customHeight="1" x14ac:dyDescent="0.25">
      <c r="B169" s="55"/>
      <c r="C169" s="56" t="s">
        <v>64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51</v>
      </c>
      <c r="D170" s="120">
        <v>31383</v>
      </c>
      <c r="E170" s="59" t="s">
        <v>52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34</v>
      </c>
      <c r="D171" s="120">
        <v>880</v>
      </c>
      <c r="E171" s="59" t="s">
        <v>45</v>
      </c>
      <c r="F171" s="123">
        <v>5500</v>
      </c>
      <c r="G171" s="58" t="s">
        <v>53</v>
      </c>
      <c r="H171" s="120">
        <v>4789</v>
      </c>
      <c r="I171" s="95"/>
      <c r="J171" s="95"/>
      <c r="K171" s="60"/>
      <c r="L171" s="250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54</v>
      </c>
      <c r="H172" s="120">
        <v>1430</v>
      </c>
      <c r="I172" s="95"/>
      <c r="J172" s="95"/>
      <c r="K172" s="60"/>
      <c r="L172" s="250"/>
    </row>
    <row r="173" spans="1:12" ht="14.1" customHeight="1" thickBot="1" x14ac:dyDescent="0.3">
      <c r="B173" s="55"/>
      <c r="C173" s="61" t="s">
        <v>37</v>
      </c>
      <c r="D173" s="121">
        <f>SUM(D169:D172)</f>
        <v>66006</v>
      </c>
      <c r="E173" s="62" t="s">
        <v>66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50"/>
    </row>
    <row r="174" spans="1:12" ht="12.95" customHeight="1" x14ac:dyDescent="0.25">
      <c r="B174" s="55"/>
      <c r="C174" s="18" t="s">
        <v>82</v>
      </c>
      <c r="D174" s="59"/>
      <c r="E174" s="59"/>
      <c r="F174" s="59"/>
      <c r="G174" s="64"/>
      <c r="H174" s="59"/>
      <c r="I174" s="95"/>
      <c r="J174" s="95"/>
      <c r="K174" s="60"/>
      <c r="L174" s="250"/>
    </row>
    <row r="175" spans="1:12" s="6" customFormat="1" ht="12.95" customHeight="1" x14ac:dyDescent="0.25">
      <c r="B175" s="55"/>
      <c r="C175" s="98" t="s">
        <v>100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82" t="s">
        <v>8</v>
      </c>
      <c r="C177" s="383"/>
      <c r="D177" s="383"/>
      <c r="E177" s="383"/>
      <c r="F177" s="383"/>
      <c r="G177" s="383"/>
      <c r="H177" s="383"/>
      <c r="I177" s="383"/>
      <c r="J177" s="383"/>
      <c r="K177" s="384"/>
      <c r="L177" s="249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373" t="s">
        <v>21</v>
      </c>
      <c r="E179" s="81" t="str">
        <f>E20</f>
        <v>LANDET KVANTUM UKE 7</v>
      </c>
      <c r="F179" s="81" t="str">
        <f>F20</f>
        <v>LANDET KVANTUM T.O.M UKE 7</v>
      </c>
      <c r="G179" s="81" t="str">
        <f>H20</f>
        <v>RESTKVOTER</v>
      </c>
      <c r="H179" s="108" t="str">
        <f>I20</f>
        <v>LANDET KVANTUM T.O.M. UKE 7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41">
        <f>D181+D182+D183+D184+D185</f>
        <v>20233</v>
      </c>
      <c r="E180" s="368">
        <f>E181+E182+E183+E184+E185</f>
        <v>661.29579999999999</v>
      </c>
      <c r="F180" s="286">
        <f>F181+F182+F183+F184+F185</f>
        <v>1280.1784</v>
      </c>
      <c r="G180" s="286">
        <f>G181+G182+G183+G184+G185</f>
        <v>18952.821599999999</v>
      </c>
      <c r="H180" s="290">
        <f>H181+H182+H183+H184+H185</f>
        <v>1806.6868999999999</v>
      </c>
      <c r="I180" s="92"/>
      <c r="J180" s="92"/>
      <c r="K180" s="69"/>
      <c r="L180" s="251"/>
    </row>
    <row r="181" spans="1:12" ht="14.1" customHeight="1" x14ac:dyDescent="0.25">
      <c r="B181" s="55"/>
      <c r="C181" s="134" t="s">
        <v>12</v>
      </c>
      <c r="D181" s="342">
        <v>11120</v>
      </c>
      <c r="E181" s="365">
        <v>608.62220000000002</v>
      </c>
      <c r="F181" s="365">
        <v>814.11239999999998</v>
      </c>
      <c r="G181" s="365">
        <f t="shared" ref="G181:G187" si="4">D181-F181</f>
        <v>10305.8876</v>
      </c>
      <c r="H181" s="369">
        <v>1169.1217999999999</v>
      </c>
      <c r="I181" s="92"/>
      <c r="J181" s="92"/>
      <c r="K181" s="69"/>
      <c r="L181" s="251"/>
    </row>
    <row r="182" spans="1:12" ht="14.1" customHeight="1" x14ac:dyDescent="0.25">
      <c r="B182" s="55"/>
      <c r="C182" s="135" t="s">
        <v>11</v>
      </c>
      <c r="D182" s="342">
        <v>2894</v>
      </c>
      <c r="E182" s="365"/>
      <c r="F182" s="365">
        <v>156.09520000000001</v>
      </c>
      <c r="G182" s="365">
        <f t="shared" si="4"/>
        <v>2737.9047999999998</v>
      </c>
      <c r="H182" s="369">
        <v>292.005</v>
      </c>
      <c r="I182" s="92"/>
      <c r="J182" s="92"/>
      <c r="K182" s="69"/>
      <c r="L182" s="251"/>
    </row>
    <row r="183" spans="1:12" ht="14.1" customHeight="1" x14ac:dyDescent="0.25">
      <c r="B183" s="55"/>
      <c r="C183" s="135" t="s">
        <v>54</v>
      </c>
      <c r="D183" s="342">
        <v>1430</v>
      </c>
      <c r="E183" s="365">
        <v>52.6736</v>
      </c>
      <c r="F183" s="365">
        <v>304.15140000000002</v>
      </c>
      <c r="G183" s="365">
        <f t="shared" si="4"/>
        <v>1125.8486</v>
      </c>
      <c r="H183" s="369">
        <v>318.74189999999999</v>
      </c>
      <c r="I183" s="92"/>
      <c r="J183" s="92"/>
      <c r="K183" s="69"/>
      <c r="L183" s="251"/>
    </row>
    <row r="184" spans="1:12" ht="14.1" customHeight="1" x14ac:dyDescent="0.25">
      <c r="B184" s="55"/>
      <c r="C184" s="135" t="s">
        <v>53</v>
      </c>
      <c r="D184" s="342">
        <v>4689</v>
      </c>
      <c r="E184" s="365"/>
      <c r="F184" s="365">
        <v>5.8193999999999999</v>
      </c>
      <c r="G184" s="365">
        <f t="shared" si="4"/>
        <v>4683.1805999999997</v>
      </c>
      <c r="H184" s="369">
        <v>26.818200000000001</v>
      </c>
      <c r="I184" s="92"/>
      <c r="J184" s="92"/>
      <c r="K184" s="69"/>
      <c r="L184" s="251"/>
    </row>
    <row r="185" spans="1:12" ht="14.1" customHeight="1" thickBot="1" x14ac:dyDescent="0.3">
      <c r="B185" s="55"/>
      <c r="C185" s="136" t="s">
        <v>55</v>
      </c>
      <c r="D185" s="343">
        <v>100</v>
      </c>
      <c r="E185" s="366"/>
      <c r="F185" s="366"/>
      <c r="G185" s="366">
        <f t="shared" si="4"/>
        <v>100</v>
      </c>
      <c r="H185" s="370"/>
      <c r="I185" s="92"/>
      <c r="J185" s="92"/>
      <c r="K185" s="69"/>
      <c r="L185" s="251"/>
    </row>
    <row r="186" spans="1:12" ht="14.1" customHeight="1" thickBot="1" x14ac:dyDescent="0.3">
      <c r="B186" s="55"/>
      <c r="C186" s="137" t="s">
        <v>45</v>
      </c>
      <c r="D186" s="344">
        <v>5500</v>
      </c>
      <c r="E186" s="367"/>
      <c r="F186" s="367">
        <v>5.66</v>
      </c>
      <c r="G186" s="367">
        <f t="shared" si="4"/>
        <v>5494.34</v>
      </c>
      <c r="H186" s="371">
        <v>125.345</v>
      </c>
      <c r="I186" s="92"/>
      <c r="J186" s="92"/>
      <c r="K186" s="69"/>
      <c r="L186" s="251"/>
    </row>
    <row r="187" spans="1:12" ht="14.1" customHeight="1" x14ac:dyDescent="0.25">
      <c r="B187" s="55"/>
      <c r="C187" s="133" t="s">
        <v>18</v>
      </c>
      <c r="D187" s="341">
        <v>8000</v>
      </c>
      <c r="E187" s="368">
        <v>275.43849999999998</v>
      </c>
      <c r="F187" s="368">
        <v>670.86689999999999</v>
      </c>
      <c r="G187" s="368">
        <f t="shared" si="4"/>
        <v>7329.1331</v>
      </c>
      <c r="H187" s="372">
        <v>170.67339999999999</v>
      </c>
      <c r="I187" s="92"/>
      <c r="J187" s="92"/>
      <c r="K187" s="69"/>
      <c r="L187" s="251"/>
    </row>
    <row r="188" spans="1:12" ht="14.1" customHeight="1" x14ac:dyDescent="0.25">
      <c r="B188" s="55"/>
      <c r="C188" s="135" t="s">
        <v>35</v>
      </c>
      <c r="D188" s="342"/>
      <c r="E188" s="365">
        <v>188.78540000000001</v>
      </c>
      <c r="F188" s="365">
        <v>265.93259999999998</v>
      </c>
      <c r="G188" s="365"/>
      <c r="H188" s="369">
        <v>9.1341000000000001</v>
      </c>
      <c r="I188" s="92"/>
      <c r="J188" s="92"/>
      <c r="K188" s="69"/>
      <c r="L188" s="251"/>
    </row>
    <row r="189" spans="1:12" ht="14.1" customHeight="1" thickBot="1" x14ac:dyDescent="0.3">
      <c r="B189" s="55"/>
      <c r="C189" s="138" t="s">
        <v>56</v>
      </c>
      <c r="D189" s="345"/>
      <c r="E189" s="374">
        <f>E187-E188</f>
        <v>86.653099999999966</v>
      </c>
      <c r="F189" s="288">
        <f>F187-F188</f>
        <v>404.93430000000001</v>
      </c>
      <c r="G189" s="288"/>
      <c r="H189" s="292">
        <f>H187-H188</f>
        <v>161.5393</v>
      </c>
      <c r="I189" s="95"/>
      <c r="J189" s="95"/>
      <c r="K189" s="69"/>
      <c r="L189" s="251"/>
    </row>
    <row r="190" spans="1:12" ht="14.1" customHeight="1" thickBot="1" x14ac:dyDescent="0.3">
      <c r="B190" s="55"/>
      <c r="C190" s="139" t="s">
        <v>13</v>
      </c>
      <c r="D190" s="346">
        <v>11</v>
      </c>
      <c r="E190" s="375"/>
      <c r="F190" s="289">
        <v>0.98</v>
      </c>
      <c r="G190" s="289">
        <f>D190-F190</f>
        <v>10.02</v>
      </c>
      <c r="H190" s="293"/>
      <c r="I190" s="92"/>
      <c r="J190" s="92"/>
      <c r="K190" s="69"/>
      <c r="L190" s="251"/>
    </row>
    <row r="191" spans="1:12" ht="14.1" customHeight="1" thickBot="1" x14ac:dyDescent="0.3">
      <c r="B191" s="55"/>
      <c r="C191" s="137" t="s">
        <v>57</v>
      </c>
      <c r="D191" s="344"/>
      <c r="E191" s="367">
        <v>1</v>
      </c>
      <c r="F191" s="287">
        <v>5</v>
      </c>
      <c r="G191" s="287">
        <f>D191-F191</f>
        <v>-5</v>
      </c>
      <c r="H191" s="291">
        <v>4</v>
      </c>
      <c r="I191" s="92"/>
      <c r="J191" s="92"/>
      <c r="K191" s="69"/>
      <c r="L191" s="251"/>
    </row>
    <row r="192" spans="1:12" ht="16.5" thickBot="1" x14ac:dyDescent="0.3">
      <c r="A192" s="3"/>
      <c r="B192" s="32"/>
      <c r="C192" s="140" t="s">
        <v>9</v>
      </c>
      <c r="D192" s="243">
        <f>D180+D186+D187+D190</f>
        <v>33744</v>
      </c>
      <c r="E192" s="266">
        <f>E180+E186+E187+E190+E191</f>
        <v>937.73429999999996</v>
      </c>
      <c r="F192" s="274">
        <f>F180+F186+F187+F190+F191</f>
        <v>1962.6853000000001</v>
      </c>
      <c r="G192" s="274">
        <f>G180+G186+G187+G190+G191</f>
        <v>31781.314699999999</v>
      </c>
      <c r="H192" s="267">
        <f>H180+H186+H187+H190+H191</f>
        <v>2106.7053000000001</v>
      </c>
      <c r="I192" s="222"/>
      <c r="J192" s="222"/>
      <c r="K192" s="69"/>
      <c r="L192" s="251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58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59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85" t="s">
        <v>1</v>
      </c>
      <c r="C197" s="386"/>
      <c r="D197" s="386"/>
      <c r="E197" s="386"/>
      <c r="F197" s="386"/>
      <c r="G197" s="386"/>
      <c r="H197" s="386"/>
      <c r="I197" s="386"/>
      <c r="J197" s="386"/>
      <c r="K197" s="387"/>
      <c r="L197" s="249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78" t="s">
        <v>2</v>
      </c>
      <c r="D199" s="379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84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85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34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37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83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91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78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82" t="s">
        <v>8</v>
      </c>
      <c r="C207" s="383"/>
      <c r="D207" s="383"/>
      <c r="E207" s="383"/>
      <c r="F207" s="383"/>
      <c r="G207" s="383"/>
      <c r="H207" s="383"/>
      <c r="I207" s="383"/>
      <c r="J207" s="383"/>
      <c r="K207" s="384"/>
      <c r="L207" s="249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7</v>
      </c>
      <c r="F209" s="81" t="str">
        <f>F20</f>
        <v>LANDET KVANTUM T.O.M UKE 7</v>
      </c>
      <c r="G209" s="81" t="str">
        <f>H20</f>
        <v>RESTKVOTER</v>
      </c>
      <c r="H209" s="108" t="str">
        <f>I20</f>
        <v>LANDET KVANTUM T.O.M. UKE 7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60</v>
      </c>
      <c r="D210" s="234"/>
      <c r="E210" s="234">
        <v>20.004899999999999</v>
      </c>
      <c r="F210" s="234">
        <v>77.877300000000005</v>
      </c>
      <c r="G210" s="234"/>
      <c r="H210" s="376">
        <v>49.394300000000001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52</v>
      </c>
      <c r="D211" s="234"/>
      <c r="E211" s="234">
        <v>12.161300000000001</v>
      </c>
      <c r="F211" s="234">
        <v>131.09280000000001</v>
      </c>
      <c r="G211" s="234"/>
      <c r="H211" s="376">
        <v>120.658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43</v>
      </c>
      <c r="D212" s="235"/>
      <c r="E212" s="235"/>
      <c r="F212" s="235"/>
      <c r="G212" s="235"/>
      <c r="H212" s="377"/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65</v>
      </c>
      <c r="D213" s="235"/>
      <c r="E213" s="235">
        <v>1</v>
      </c>
      <c r="F213" s="235">
        <v>6</v>
      </c>
      <c r="G213" s="235"/>
      <c r="H213" s="377">
        <v>3</v>
      </c>
      <c r="I213" s="106"/>
      <c r="J213" s="106"/>
      <c r="K213" s="107"/>
      <c r="L213" s="252"/>
    </row>
    <row r="214" spans="2:12" ht="16.5" thickBot="1" x14ac:dyDescent="0.3">
      <c r="B214" s="94"/>
      <c r="C214" s="140" t="s">
        <v>61</v>
      </c>
      <c r="D214" s="236">
        <v>5175</v>
      </c>
      <c r="E214" s="236">
        <f>SUM(E210:E213)</f>
        <v>33.166200000000003</v>
      </c>
      <c r="F214" s="236">
        <f>SUM(F210:F213)</f>
        <v>214.9701</v>
      </c>
      <c r="G214" s="236">
        <f>D214-F214</f>
        <v>4960.0298999999995</v>
      </c>
      <c r="H214" s="296">
        <f>H210+H211+H212+H213</f>
        <v>173.0523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7
&amp;"-,Normal"&amp;11(iht. motatte landings- og sluttsedler fra fiskesalgslagene; alle tallstørrelser i hele tonn)&amp;R17.2.2015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UKE_7_2015</vt:lpstr>
      <vt:lpstr>UKE_7_2015!Utskriftsområde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2015-02-17T06:43:18Z</cp:lastPrinted>
  <dcterms:created xsi:type="dcterms:W3CDTF">2011-07-06T12:13:20Z</dcterms:created>
  <dcterms:modified xsi:type="dcterms:W3CDTF">2015-03-24T09:41:51Z</dcterms:modified>
</cp:coreProperties>
</file>