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8800" windowHeight="14820" tabRatio="413"/>
  </bookViews>
  <sheets>
    <sheet name="UKE_6_2019" sheetId="1" r:id="rId1"/>
  </sheets>
  <definedNames>
    <definedName name="Z_14D440E4_F18A_4F78_9989_38C1B133222D_.wvu.Cols" localSheetId="0" hidden="1">UKE_6_2019!#REF!</definedName>
    <definedName name="Z_14D440E4_F18A_4F78_9989_38C1B133222D_.wvu.PrintArea" localSheetId="0" hidden="1">UKE_6_2019!$B$1:$M$246</definedName>
    <definedName name="Z_14D440E4_F18A_4F78_9989_38C1B133222D_.wvu.Rows" localSheetId="0" hidden="1">UKE_6_2019!$358:$1048576,UKE_6_2019!$247:$357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29" i="1" l="1"/>
  <c r="E24" i="1"/>
  <c r="E20" i="1"/>
  <c r="E31" i="1"/>
  <c r="E23" i="1" l="1"/>
  <c r="G32" i="1" l="1"/>
  <c r="F36" i="1"/>
  <c r="F32" i="1" s="1"/>
  <c r="G24" i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J31" i="1" l="1"/>
  <c r="D242" i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H39" i="1"/>
  <c r="G31" i="1"/>
  <c r="G23" i="1" s="1"/>
  <c r="I136" i="1" l="1"/>
  <c r="I176" i="1"/>
  <c r="F31" i="1"/>
  <c r="F23" i="1" s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E176" i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E187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<sst xmlns="http://schemas.openxmlformats.org/spreadsheetml/2006/main" count="255" uniqueCount="129">
  <si>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</si>
  <si>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</si>
  <si>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</si>
  <si>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</si>
  <si>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</si>
  <si>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</si>
  <si>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</si>
  <si>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</si>
  <si>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</si>
  <si>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</si>
  <si>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</si>
  <si>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</si>
  <si>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</si>
  <si>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</si>
  <si>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</si>
  <si>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</si>
  <si>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</si>
  <si>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</si>
  <si>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</si>
  <si>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</si>
  <si>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</si>
  <si>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</si>
  <si>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</si>
  <si>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</si>
  <si>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</si>
  <si>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</si>
  <si>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</si>
  <si>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</si>
  <si>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</si>
  <si>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</si>
  <si>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</si>
  <si>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</si>
  <si>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</si>
  <si>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</si>
  <si>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</si>
  <si>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</si>
  <si>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</si>
  <si>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</si>
  <si>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</si>
  <si>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</si>
  <si>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</si>
  <si>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</si>
  <si>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</si>
  <si>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</si>
  <si>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</si>
  <si>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</si>
  <si>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</si>
  <si>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</si>
  <si>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</si>
  <si>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</si>
  <si>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</si>
  <si>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</si>
  <si>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</si>
  <si>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</si>
  <si>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</si>
  <si>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</si>
  <si>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</si>
  <si>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</si>
  <si>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</si>
  <si>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</si>
  <si>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</si>
  <si>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</si>
  <si>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</si>
  <si>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</si>
  <si>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</si>
  <si>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</si>
  <si>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</si>
  <si>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</si>
  <si>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</si>
  <si>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</si>
  <si>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</si>
  <si>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</si>
  <si>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</si>
  <si>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</si>
  <si>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</si>
  <si>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</si>
  <si>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</si>
  <si>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</si>
  <si>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</si>
  <si>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</si>
  <si>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</si>
  <si>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</si>
  <si>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</si>
  <si>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</si>
  <si>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</si>
  <si>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</si>
  <si>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</si>
  <si>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</si>
  <si>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</si>
  <si>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</si>
  <si>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</si>
  <si>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</si>
  <si>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</si>
  <si>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</si>
  <si>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</si>
  <si>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</si>
  <si>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</si>
  <si>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</si>
  <si>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</si>
  <si>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</si>
  <si>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</si>
  <si>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</si>
  <si>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</si>
  <si>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</si>
  <si>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</si>
  <si>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</si>
  <si>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</si>
  <si>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</si>
  <si>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</si>
  <si>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</si>
  <si>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</si>
  <si>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</si>
  <si>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</si>
  <si>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t>LANDET KVANTUM UKE 6</t>
  </si>
  <si>
    <t>LANDET KVANTUM T.O.M UKE 6</t>
  </si>
  <si>
    <t>LANDET KVANTUM T.O.M. UKE 6 2018</t>
  </si>
  <si>
    <r>
      <t xml:space="preserve">3 </t>
    </r>
    <r>
      <rPr>
        <sz val="9"/>
        <color theme="1"/>
        <rFont val="Calibri"/>
        <family val="2"/>
      </rPr>
      <t>Registrert rekreasjonsfiske utgjør 40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</si>
  <si>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</si>
  <si>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24 tonn, men det legges til grunn at hele avsetningen tas</t>
    </r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</si>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</sst>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70" zoomScaleNormal="115" workbookViewId="0">
      <selection activeCell="G100" sqref="G100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33203125" style="5" customWidth="1"/>
    <col min="4" max="4" width="15" style="5" customWidth="1"/>
    <col min="5" max="5" width="16.33203125" style="5" bestFit="1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0" customWidth="1"/>
    <col min="10" max="10" width="18.33203125" style="70" bestFit="1" customWidth="1"/>
    <col min="11" max="11" width="0.5546875" style="5" customWidth="1"/>
    <col min="12" max="12" width="1.554687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7.95" customHeight="1" thickBot="1" x14ac:dyDescent="0.35"/>
    <row r="2" spans="2:13" ht="31.5" customHeight="1" thickTop="1" thickBot="1" x14ac:dyDescent="0.35">
      <c r="B2" s="442" t="s">
        <v>88</v>
      </c>
      <c r="C2" s="443"/>
      <c r="D2" s="443"/>
      <c r="E2" s="443"/>
      <c r="F2" s="443"/>
      <c r="G2" s="443"/>
      <c r="H2" s="443"/>
      <c r="I2" s="443"/>
      <c r="J2" s="443"/>
      <c r="K2" s="444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33"/>
      <c r="C7" s="434"/>
      <c r="D7" s="434"/>
      <c r="E7" s="434"/>
      <c r="F7" s="434"/>
      <c r="G7" s="434"/>
      <c r="H7" s="434"/>
      <c r="I7" s="434"/>
      <c r="J7" s="434"/>
      <c r="K7" s="435"/>
      <c r="L7" s="205"/>
      <c r="M7" s="205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126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3" t="s">
        <v>127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3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5"/>
      <c r="M17" s="205"/>
    </row>
    <row r="18" spans="1:13" ht="12" customHeight="1" thickBot="1" x14ac:dyDescent="0.35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5" t="s">
        <v>70</v>
      </c>
      <c r="E19" s="325" t="s">
        <v>119</v>
      </c>
      <c r="F19" s="326" t="s">
        <v>113</v>
      </c>
      <c r="G19" s="326" t="s">
        <v>114</v>
      </c>
      <c r="H19" s="326" t="s">
        <v>69</v>
      </c>
      <c r="I19" s="326" t="s">
        <v>62</v>
      </c>
      <c r="J19" s="327" t="s">
        <v>115</v>
      </c>
      <c r="K19" s="116"/>
      <c r="L19" s="4"/>
      <c r="M19" s="4"/>
    </row>
    <row r="20" spans="1:13" ht="14.1" customHeight="1" x14ac:dyDescent="0.3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2176.7167099999997</v>
      </c>
      <c r="G20" s="328">
        <f>G21+G22</f>
        <v>18624.33656</v>
      </c>
      <c r="H20" s="328"/>
      <c r="I20" s="328">
        <f>I22+I21</f>
        <v>79654.663440000004</v>
      </c>
      <c r="J20" s="329">
        <f>J22+J21</f>
        <v>22927.866309999998</v>
      </c>
      <c r="K20" s="128"/>
      <c r="L20" s="156"/>
      <c r="M20" s="156"/>
    </row>
    <row r="21" spans="1:13" ht="14.1" customHeight="1" x14ac:dyDescent="0.3">
      <c r="B21" s="119"/>
      <c r="C21" s="260" t="s">
        <v>12</v>
      </c>
      <c r="D21" s="315">
        <v>98234</v>
      </c>
      <c r="E21" s="315">
        <v>97469</v>
      </c>
      <c r="F21" s="330">
        <v>2176.3087099999998</v>
      </c>
      <c r="G21" s="330">
        <v>18620.06306</v>
      </c>
      <c r="H21" s="330"/>
      <c r="I21" s="330">
        <f>E21-G21</f>
        <v>78848.93694</v>
      </c>
      <c r="J21" s="331">
        <v>22854.642749999999</v>
      </c>
      <c r="K21" s="128"/>
      <c r="L21" s="156"/>
      <c r="M21" s="156"/>
    </row>
    <row r="22" spans="1:13" ht="14.1" customHeight="1" thickBot="1" x14ac:dyDescent="0.35">
      <c r="B22" s="119"/>
      <c r="C22" s="261" t="s">
        <v>11</v>
      </c>
      <c r="D22" s="324">
        <v>750</v>
      </c>
      <c r="E22" s="324">
        <v>810</v>
      </c>
      <c r="F22" s="332">
        <v>0.40799999999999997</v>
      </c>
      <c r="G22" s="332">
        <v>4.2735000000000003</v>
      </c>
      <c r="H22" s="332"/>
      <c r="I22" s="330">
        <f>E22-G22</f>
        <v>805.72649999999999</v>
      </c>
      <c r="J22" s="331">
        <v>73.223560000000006</v>
      </c>
      <c r="K22" s="128"/>
      <c r="L22" s="156"/>
      <c r="M22" s="156"/>
    </row>
    <row r="23" spans="1:13" ht="14.1" customHeight="1" x14ac:dyDescent="0.3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10499.779070000001</v>
      </c>
      <c r="G23" s="328">
        <f>G24+G30+G31</f>
        <v>31579.820700000004</v>
      </c>
      <c r="H23" s="328"/>
      <c r="I23" s="328">
        <f>I24+I30+I31</f>
        <v>172668.17930000002</v>
      </c>
      <c r="J23" s="329">
        <f>J24+J30+J31</f>
        <v>30032.475689999996</v>
      </c>
      <c r="K23" s="128"/>
      <c r="L23" s="156"/>
      <c r="M23" s="156"/>
    </row>
    <row r="24" spans="1:13" ht="15" customHeight="1" x14ac:dyDescent="0.3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9542.1520199999995</v>
      </c>
      <c r="G24" s="334">
        <f>G25+G26+G27+G28</f>
        <v>24033.484110000001</v>
      </c>
      <c r="H24" s="334"/>
      <c r="I24" s="334">
        <f>I25+I26+I27+I28+I29</f>
        <v>135421.51589000001</v>
      </c>
      <c r="J24" s="335">
        <f>J25+J26+J27+J28+J29</f>
        <v>23801.549339999998</v>
      </c>
      <c r="K24" s="128"/>
      <c r="L24" s="156"/>
      <c r="M24" s="156"/>
    </row>
    <row r="25" spans="1:13" ht="14.1" customHeight="1" x14ac:dyDescent="0.3">
      <c r="A25" s="22"/>
      <c r="B25" s="130"/>
      <c r="C25" s="265" t="s">
        <v>22</v>
      </c>
      <c r="D25" s="317">
        <v>42498</v>
      </c>
      <c r="E25" s="317">
        <v>40931</v>
      </c>
      <c r="F25" s="336">
        <v>2682.9179600000002</v>
      </c>
      <c r="G25" s="336">
        <v>6511.8831600000003</v>
      </c>
      <c r="H25" s="336"/>
      <c r="I25" s="336">
        <f>E25-G25+H25</f>
        <v>34419.116840000002</v>
      </c>
      <c r="J25" s="337">
        <v>6623.7398199999998</v>
      </c>
      <c r="K25" s="128"/>
      <c r="L25" s="156"/>
      <c r="M25" s="156"/>
    </row>
    <row r="26" spans="1:13" ht="14.1" customHeight="1" x14ac:dyDescent="0.3">
      <c r="A26" s="22"/>
      <c r="B26" s="130"/>
      <c r="C26" s="265" t="s">
        <v>59</v>
      </c>
      <c r="D26" s="317">
        <v>42191</v>
      </c>
      <c r="E26" s="317">
        <v>39414</v>
      </c>
      <c r="F26" s="336">
        <v>2942.6564100000001</v>
      </c>
      <c r="G26" s="336">
        <v>8362.1838000000007</v>
      </c>
      <c r="H26" s="336"/>
      <c r="I26" s="336">
        <f>E26-G26+H26</f>
        <v>31051.816200000001</v>
      </c>
      <c r="J26" s="337">
        <v>9263.1058799999992</v>
      </c>
      <c r="K26" s="128"/>
      <c r="L26" s="156"/>
      <c r="M26" s="156"/>
    </row>
    <row r="27" spans="1:13" ht="14.1" customHeight="1" x14ac:dyDescent="0.3">
      <c r="A27" s="22"/>
      <c r="B27" s="130"/>
      <c r="C27" s="265" t="s">
        <v>60</v>
      </c>
      <c r="D27" s="317">
        <v>40130</v>
      </c>
      <c r="E27" s="317">
        <v>40274</v>
      </c>
      <c r="F27" s="336">
        <v>3049.8381300000001</v>
      </c>
      <c r="G27" s="336">
        <v>7771.5618999999997</v>
      </c>
      <c r="H27" s="336"/>
      <c r="I27" s="336">
        <f>E27-G27+H27</f>
        <v>32502.438099999999</v>
      </c>
      <c r="J27" s="337">
        <v>7023.2634799999996</v>
      </c>
      <c r="K27" s="128"/>
      <c r="L27" s="156"/>
      <c r="M27" s="156"/>
    </row>
    <row r="28" spans="1:13" ht="14.1" customHeight="1" x14ac:dyDescent="0.3">
      <c r="A28" s="22"/>
      <c r="B28" s="130"/>
      <c r="C28" s="265" t="s">
        <v>84</v>
      </c>
      <c r="D28" s="317">
        <v>26836</v>
      </c>
      <c r="E28" s="317">
        <v>25722</v>
      </c>
      <c r="F28" s="336">
        <v>866.73951999999997</v>
      </c>
      <c r="G28" s="336">
        <v>1387.8552500000001</v>
      </c>
      <c r="H28" s="336"/>
      <c r="I28" s="336">
        <f>E28-G28+H28</f>
        <v>24334.144749999999</v>
      </c>
      <c r="J28" s="337">
        <v>891.44015999999999</v>
      </c>
      <c r="K28" s="128"/>
      <c r="L28" s="156"/>
      <c r="M28" s="156"/>
    </row>
    <row r="29" spans="1:13" ht="14.1" customHeight="1" x14ac:dyDescent="0.3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3">
      <c r="A30" s="23"/>
      <c r="B30" s="129"/>
      <c r="C30" s="266" t="s">
        <v>18</v>
      </c>
      <c r="D30" s="316">
        <v>26088</v>
      </c>
      <c r="E30" s="316">
        <v>25341</v>
      </c>
      <c r="F30" s="334">
        <v>297.19200000000001</v>
      </c>
      <c r="G30" s="334">
        <v>6256.1821399999999</v>
      </c>
      <c r="H30" s="336"/>
      <c r="I30" s="402">
        <f>E30-G30</f>
        <v>19084.817859999999</v>
      </c>
      <c r="J30" s="335">
        <v>4713.9942899999996</v>
      </c>
      <c r="K30" s="128"/>
      <c r="L30" s="156"/>
      <c r="M30" s="156"/>
    </row>
    <row r="31" spans="1:13" ht="14.1" customHeight="1" x14ac:dyDescent="0.3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660.43505000000005</v>
      </c>
      <c r="G31" s="334">
        <f>G32</f>
        <v>1290.15445</v>
      </c>
      <c r="H31" s="336"/>
      <c r="I31" s="334">
        <f>I32+I33</f>
        <v>18161.845549999998</v>
      </c>
      <c r="J31" s="335">
        <f>J32</f>
        <v>1516.9320600000001</v>
      </c>
      <c r="K31" s="128"/>
      <c r="L31" s="156"/>
      <c r="M31" s="156"/>
    </row>
    <row r="32" spans="1:13" ht="14.1" customHeight="1" x14ac:dyDescent="0.3">
      <c r="A32" s="22"/>
      <c r="B32" s="130"/>
      <c r="C32" s="265" t="s">
        <v>10</v>
      </c>
      <c r="D32" s="317">
        <v>26596</v>
      </c>
      <c r="E32" s="317">
        <v>17612</v>
      </c>
      <c r="F32" s="336">
        <f>687.43505-F36</f>
        <v>660.43505000000005</v>
      </c>
      <c r="G32" s="336">
        <f>1329.15445-G36</f>
        <v>1290.15445</v>
      </c>
      <c r="H32" s="336"/>
      <c r="I32" s="336">
        <f>E32-G32+H32</f>
        <v>16321.84555</v>
      </c>
      <c r="J32" s="337">
        <v>1516.9320600000001</v>
      </c>
      <c r="K32" s="128"/>
      <c r="L32" s="156"/>
      <c r="M32" s="156"/>
    </row>
    <row r="33" spans="1:13" ht="14.1" customHeight="1" thickBot="1" x14ac:dyDescent="0.35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5">
      <c r="B34" s="119"/>
      <c r="C34" s="173" t="s">
        <v>71</v>
      </c>
      <c r="D34" s="396">
        <v>3000</v>
      </c>
      <c r="E34" s="396">
        <v>3000</v>
      </c>
      <c r="F34" s="341"/>
      <c r="G34" s="341"/>
      <c r="H34" s="341"/>
      <c r="I34" s="370">
        <f t="shared" si="0"/>
        <v>3000</v>
      </c>
      <c r="J34" s="371">
        <v>77.204179999999994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9">
        <v>793</v>
      </c>
      <c r="E35" s="319">
        <v>793</v>
      </c>
      <c r="F35" s="341">
        <v>3.8364799999999999</v>
      </c>
      <c r="G35" s="341">
        <v>27.267019999999999</v>
      </c>
      <c r="H35" s="320"/>
      <c r="I35" s="370">
        <f t="shared" si="0"/>
        <v>765.73298</v>
      </c>
      <c r="J35" s="394">
        <v>25.911000000000001</v>
      </c>
      <c r="K35" s="128"/>
      <c r="L35" s="156"/>
      <c r="M35" s="156"/>
    </row>
    <row r="36" spans="1:13" ht="17.25" customHeight="1" thickBot="1" x14ac:dyDescent="0.35">
      <c r="B36" s="119"/>
      <c r="C36" s="173" t="s">
        <v>72</v>
      </c>
      <c r="D36" s="319">
        <v>3000</v>
      </c>
      <c r="E36" s="319">
        <v>3000</v>
      </c>
      <c r="F36" s="320">
        <f>G36-12</f>
        <v>27</v>
      </c>
      <c r="G36" s="320">
        <v>39</v>
      </c>
      <c r="H36" s="369"/>
      <c r="I36" s="370">
        <f t="shared" si="0"/>
        <v>2961</v>
      </c>
      <c r="J36" s="394"/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9">
        <v>7000</v>
      </c>
      <c r="E37" s="319">
        <v>7000</v>
      </c>
      <c r="F37" s="320">
        <v>16.140730000000001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5">
      <c r="B38" s="119"/>
      <c r="C38" s="152" t="s">
        <v>14</v>
      </c>
      <c r="D38" s="319">
        <v>0</v>
      </c>
      <c r="E38" s="319">
        <v>0</v>
      </c>
      <c r="F38" s="320"/>
      <c r="G38" s="320">
        <v>20</v>
      </c>
      <c r="H38" s="320"/>
      <c r="I38" s="370">
        <f t="shared" si="0"/>
        <v>-20</v>
      </c>
      <c r="J38" s="394">
        <v>3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12723.47299</v>
      </c>
      <c r="G39" s="197">
        <f>G20+G23+G34+G35+G36+G37+G38</f>
        <v>57290.424280000007</v>
      </c>
      <c r="H39" s="197">
        <f>H25+H26+H27+H28+H32</f>
        <v>0</v>
      </c>
      <c r="I39" s="302">
        <f>I20+I23+I34+I35+I36+I37+I38</f>
        <v>259029.57572000002</v>
      </c>
      <c r="J39" s="198">
        <f>J20+J23+J34+J35+J36+J37+J38</f>
        <v>60066.45717999999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3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2" t="s">
        <v>116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" thickBot="1" x14ac:dyDescent="0.35">
      <c r="B43" s="133"/>
      <c r="C43" s="16" t="s">
        <v>120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3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5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3">
      <c r="B46" s="433" t="s">
        <v>1</v>
      </c>
      <c r="C46" s="434"/>
      <c r="D46" s="434"/>
      <c r="E46" s="434"/>
      <c r="F46" s="434"/>
      <c r="G46" s="434"/>
      <c r="H46" s="434"/>
      <c r="I46" s="434"/>
      <c r="J46" s="434"/>
      <c r="K46" s="435"/>
      <c r="L46" s="205"/>
      <c r="M46" s="205"/>
    </row>
    <row r="47" spans="1:13" ht="12" customHeight="1" thickBot="1" x14ac:dyDescent="0.35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5">
      <c r="B48" s="119"/>
      <c r="C48" s="416" t="s">
        <v>2</v>
      </c>
      <c r="D48" s="417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5">
      <c r="B54" s="426" t="s">
        <v>8</v>
      </c>
      <c r="C54" s="427"/>
      <c r="D54" s="427"/>
      <c r="E54" s="427"/>
      <c r="F54" s="427"/>
      <c r="G54" s="427"/>
      <c r="H54" s="427"/>
      <c r="I54" s="427"/>
      <c r="J54" s="427"/>
      <c r="K54" s="428"/>
      <c r="L54" s="205"/>
      <c r="M54" s="205"/>
    </row>
    <row r="55" spans="2:13" s="3" customFormat="1" ht="47.4" thickBot="1" x14ac:dyDescent="0.35">
      <c r="B55" s="142"/>
      <c r="C55" s="178" t="s">
        <v>19</v>
      </c>
      <c r="D55" s="196" t="s">
        <v>20</v>
      </c>
      <c r="E55" s="194" t="str">
        <f>F19</f>
        <v>LANDET KVANTUM UKE 6</v>
      </c>
      <c r="F55" s="194" t="str">
        <f>G19</f>
        <v>LANDET KVANTUM T.O.M UKE 6</v>
      </c>
      <c r="G55" s="194" t="str">
        <f>I19</f>
        <v>RESTKVOTER</v>
      </c>
      <c r="H55" s="195" t="str">
        <f>J19</f>
        <v>LANDET KVANTUM T.O.M. UKE 6 2018</v>
      </c>
      <c r="I55" s="143"/>
      <c r="J55" s="143"/>
      <c r="K55" s="144"/>
      <c r="L55" s="143"/>
      <c r="M55" s="143"/>
    </row>
    <row r="56" spans="2:13" ht="14.1" customHeight="1" x14ac:dyDescent="0.3">
      <c r="B56" s="145"/>
      <c r="C56" s="372" t="s">
        <v>32</v>
      </c>
      <c r="D56" s="429">
        <v>5376</v>
      </c>
      <c r="E56" s="382">
        <v>0.44330000000000003</v>
      </c>
      <c r="F56" s="347">
        <v>74.343199999999996</v>
      </c>
      <c r="G56" s="431">
        <f>D56-F56-F57</f>
        <v>5195.3019800000002</v>
      </c>
      <c r="H56" s="380">
        <v>136.97373999999999</v>
      </c>
      <c r="I56" s="160"/>
      <c r="J56" s="160"/>
      <c r="K56" s="188"/>
      <c r="L56" s="105"/>
      <c r="M56" s="105"/>
    </row>
    <row r="57" spans="2:13" ht="14.1" customHeight="1" x14ac:dyDescent="0.3">
      <c r="B57" s="145"/>
      <c r="C57" s="146" t="s">
        <v>29</v>
      </c>
      <c r="D57" s="430"/>
      <c r="E57" s="373"/>
      <c r="F57" s="387">
        <v>106.35482</v>
      </c>
      <c r="G57" s="432"/>
      <c r="H57" s="349">
        <v>94.552639999999997</v>
      </c>
      <c r="I57" s="160"/>
      <c r="J57" s="160"/>
      <c r="K57" s="188"/>
      <c r="L57" s="105"/>
      <c r="M57" s="105"/>
    </row>
    <row r="58" spans="2:13" ht="14.1" customHeight="1" thickBot="1" x14ac:dyDescent="0.35">
      <c r="B58" s="145"/>
      <c r="C58" s="147" t="s">
        <v>78</v>
      </c>
      <c r="D58" s="396">
        <v>200</v>
      </c>
      <c r="E58" s="383">
        <v>2.8203999999999998</v>
      </c>
      <c r="F58" s="389">
        <v>3.94319</v>
      </c>
      <c r="G58" s="397">
        <f>D58-F58</f>
        <v>196.05681000000001</v>
      </c>
      <c r="H58" s="301">
        <v>3.0078299999999998</v>
      </c>
      <c r="I58" s="160"/>
      <c r="J58" s="160"/>
      <c r="K58" s="188"/>
      <c r="L58" s="105"/>
      <c r="M58" s="105"/>
    </row>
    <row r="59" spans="2:13" s="97" customFormat="1" ht="15.6" customHeight="1" x14ac:dyDescent="0.3">
      <c r="B59" s="161"/>
      <c r="C59" s="148" t="s">
        <v>58</v>
      </c>
      <c r="D59" s="348">
        <v>8063</v>
      </c>
      <c r="E59" s="384">
        <f>E60+E61+E62</f>
        <v>1.7985000000000002</v>
      </c>
      <c r="F59" s="347">
        <f>F60+F61+F62</f>
        <v>3.4282600000000003</v>
      </c>
      <c r="G59" s="387">
        <f>D59-F59</f>
        <v>8059.5717400000003</v>
      </c>
      <c r="H59" s="350">
        <f>H60+H61+H62</f>
        <v>20.27094</v>
      </c>
      <c r="I59" s="162"/>
      <c r="J59" s="162"/>
      <c r="K59" s="188"/>
      <c r="L59" s="105"/>
      <c r="M59" s="105"/>
    </row>
    <row r="60" spans="2:13" s="22" customFormat="1" ht="14.1" customHeight="1" x14ac:dyDescent="0.3">
      <c r="B60" s="149"/>
      <c r="C60" s="150" t="s">
        <v>33</v>
      </c>
      <c r="D60" s="240"/>
      <c r="E60" s="374">
        <v>0.19320000000000001</v>
      </c>
      <c r="F60" s="359">
        <v>0.46916000000000002</v>
      </c>
      <c r="G60" s="359"/>
      <c r="H60" s="360">
        <v>5.3762999999999996</v>
      </c>
      <c r="I60" s="151"/>
      <c r="J60" s="151"/>
      <c r="K60" s="188"/>
      <c r="L60" s="105"/>
      <c r="M60" s="105"/>
    </row>
    <row r="61" spans="2:13" s="22" customFormat="1" ht="14.1" customHeight="1" x14ac:dyDescent="0.3">
      <c r="B61" s="149"/>
      <c r="C61" s="150" t="s">
        <v>34</v>
      </c>
      <c r="D61" s="240"/>
      <c r="E61" s="374">
        <v>1.3883000000000001</v>
      </c>
      <c r="F61" s="359">
        <v>2.4521000000000002</v>
      </c>
      <c r="G61" s="359"/>
      <c r="H61" s="360">
        <v>11.922549999999999</v>
      </c>
      <c r="I61" s="175"/>
      <c r="J61" s="175"/>
      <c r="K61" s="188"/>
      <c r="L61" s="105"/>
      <c r="M61" s="105"/>
    </row>
    <row r="62" spans="2:13" s="22" customFormat="1" ht="14.1" customHeight="1" thickBot="1" x14ac:dyDescent="0.35">
      <c r="B62" s="149"/>
      <c r="C62" s="224" t="s">
        <v>35</v>
      </c>
      <c r="D62" s="241"/>
      <c r="E62" s="375">
        <v>0.217</v>
      </c>
      <c r="F62" s="376">
        <v>0.50700000000000001</v>
      </c>
      <c r="G62" s="376"/>
      <c r="H62" s="381">
        <v>2.9720900000000001</v>
      </c>
      <c r="I62" s="175"/>
      <c r="J62" s="175"/>
      <c r="K62" s="188"/>
      <c r="L62" s="105"/>
      <c r="M62" s="105"/>
    </row>
    <row r="63" spans="2:13" ht="14.1" customHeight="1" thickBot="1" x14ac:dyDescent="0.35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5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5">
      <c r="B65" s="117"/>
      <c r="C65" s="179" t="s">
        <v>9</v>
      </c>
      <c r="D65" s="186">
        <f>D56+D58+D59+D63</f>
        <v>13755</v>
      </c>
      <c r="E65" s="302">
        <f>E56+E57+E58+E59+E63+E64</f>
        <v>5.0622000000000007</v>
      </c>
      <c r="F65" s="200">
        <f>F56+F57+F58+F59+F63+F64</f>
        <v>188.13381999999996</v>
      </c>
      <c r="G65" s="200">
        <f>D65-F65</f>
        <v>13566.866180000001</v>
      </c>
      <c r="H65" s="208">
        <f>H56+H57+H58+H59+H63+H64</f>
        <v>254.80515</v>
      </c>
      <c r="I65" s="172"/>
      <c r="J65" s="172"/>
      <c r="K65" s="188"/>
      <c r="L65" s="105"/>
      <c r="M65" s="105"/>
    </row>
    <row r="66" spans="2:13" s="3" customFormat="1" ht="19.2" customHeight="1" thickBot="1" x14ac:dyDescent="0.35">
      <c r="B66" s="157"/>
      <c r="C66" s="441" t="s">
        <v>102</v>
      </c>
      <c r="D66" s="441"/>
      <c r="E66" s="441"/>
      <c r="F66" s="441"/>
      <c r="G66" s="441"/>
      <c r="H66" s="174"/>
      <c r="I66" s="158"/>
      <c r="J66" s="158"/>
      <c r="K66" s="159"/>
      <c r="L66" s="4"/>
      <c r="M66" s="4"/>
    </row>
    <row r="67" spans="2:13" ht="12" customHeight="1" thickTop="1" x14ac:dyDescent="0.3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3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5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3">
      <c r="B71" s="433" t="s">
        <v>1</v>
      </c>
      <c r="C71" s="434"/>
      <c r="D71" s="434"/>
      <c r="E71" s="434"/>
      <c r="F71" s="434"/>
      <c r="G71" s="434"/>
      <c r="H71" s="434"/>
      <c r="I71" s="434"/>
      <c r="J71" s="434"/>
      <c r="K71" s="435"/>
      <c r="L71" s="205"/>
      <c r="M71" s="205"/>
    </row>
    <row r="72" spans="2:13" ht="4.5" customHeight="1" thickBot="1" x14ac:dyDescent="0.35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5">
      <c r="B73" s="117"/>
      <c r="C73" s="424" t="s">
        <v>2</v>
      </c>
      <c r="D73" s="425"/>
      <c r="E73" s="424" t="s">
        <v>20</v>
      </c>
      <c r="F73" s="436"/>
      <c r="G73" s="424" t="s">
        <v>21</v>
      </c>
      <c r="H73" s="425"/>
      <c r="I73" s="156"/>
      <c r="J73" s="156"/>
      <c r="K73" s="115"/>
      <c r="L73" s="136"/>
      <c r="M73" s="136"/>
    </row>
    <row r="74" spans="2:13" ht="14.4" x14ac:dyDescent="0.3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4.4" x14ac:dyDescent="0.3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6.8" thickBot="1" x14ac:dyDescent="0.35">
      <c r="B76" s="248"/>
      <c r="C76" s="165" t="s">
        <v>126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5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3">
      <c r="B78" s="248"/>
      <c r="C78" s="313" t="s">
        <v>128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3">
      <c r="B79" s="248"/>
      <c r="C79" s="440"/>
      <c r="D79" s="440"/>
      <c r="E79" s="440"/>
      <c r="F79" s="440"/>
      <c r="G79" s="440"/>
      <c r="H79" s="440"/>
      <c r="I79" s="255"/>
      <c r="J79" s="256"/>
      <c r="K79" s="253"/>
      <c r="L79" s="256"/>
      <c r="M79" s="118"/>
    </row>
    <row r="80" spans="2:13" ht="6" customHeight="1" thickBot="1" x14ac:dyDescent="0.35">
      <c r="B80" s="248"/>
      <c r="C80" s="440"/>
      <c r="D80" s="440"/>
      <c r="E80" s="440"/>
      <c r="F80" s="440"/>
      <c r="G80" s="440"/>
      <c r="H80" s="440"/>
      <c r="I80" s="256"/>
      <c r="J80" s="256"/>
      <c r="K80" s="253"/>
      <c r="L80" s="256"/>
      <c r="M80" s="118"/>
    </row>
    <row r="81" spans="1:13" ht="14.1" customHeight="1" x14ac:dyDescent="0.3">
      <c r="B81" s="437" t="s">
        <v>8</v>
      </c>
      <c r="C81" s="438"/>
      <c r="D81" s="438"/>
      <c r="E81" s="438"/>
      <c r="F81" s="438"/>
      <c r="G81" s="438"/>
      <c r="H81" s="438"/>
      <c r="I81" s="438"/>
      <c r="J81" s="438"/>
      <c r="K81" s="439"/>
      <c r="L81" s="293"/>
      <c r="M81" s="205"/>
    </row>
    <row r="82" spans="1:13" ht="5.25" customHeight="1" thickBot="1" x14ac:dyDescent="0.35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5">
      <c r="A83" s="120"/>
      <c r="B83" s="118"/>
      <c r="C83" s="178" t="s">
        <v>19</v>
      </c>
      <c r="D83" s="325" t="s">
        <v>70</v>
      </c>
      <c r="E83" s="325" t="s">
        <v>121</v>
      </c>
      <c r="F83" s="194" t="str">
        <f>F19</f>
        <v>LANDET KVANTUM UKE 6</v>
      </c>
      <c r="G83" s="194" t="str">
        <f>G19</f>
        <v>LANDET KVANTUM T.O.M UKE 6</v>
      </c>
      <c r="H83" s="194" t="str">
        <f>I19</f>
        <v>RESTKVOTER</v>
      </c>
      <c r="I83" s="195" t="str">
        <f>J19</f>
        <v>LANDET KVANTUM T.O.M. UKE 6 2018</v>
      </c>
      <c r="J83" s="118"/>
      <c r="K83" s="10"/>
      <c r="L83" s="118"/>
      <c r="M83" s="118"/>
    </row>
    <row r="84" spans="1:13" ht="14.1" customHeight="1" x14ac:dyDescent="0.3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110.44954</v>
      </c>
      <c r="G84" s="328">
        <f>G85+G86</f>
        <v>2325.8187699999999</v>
      </c>
      <c r="H84" s="328">
        <f>H85+H86</f>
        <v>32856.181230000002</v>
      </c>
      <c r="I84" s="329">
        <f>I85+I86</f>
        <v>7777.5667899999999</v>
      </c>
      <c r="J84" s="156"/>
      <c r="K84" s="128"/>
      <c r="L84" s="156"/>
      <c r="M84" s="156"/>
    </row>
    <row r="85" spans="1:13" ht="14.1" customHeight="1" x14ac:dyDescent="0.3">
      <c r="A85" s="120"/>
      <c r="B85" s="118"/>
      <c r="C85" s="260" t="s">
        <v>12</v>
      </c>
      <c r="D85" s="315">
        <v>33306</v>
      </c>
      <c r="E85" s="315">
        <v>34357</v>
      </c>
      <c r="F85" s="330">
        <v>110.14994</v>
      </c>
      <c r="G85" s="330">
        <v>2323.46117</v>
      </c>
      <c r="H85" s="330">
        <f>E85-G85</f>
        <v>32033.538830000001</v>
      </c>
      <c r="I85" s="331">
        <v>7672.4897899999996</v>
      </c>
      <c r="J85" s="156"/>
      <c r="K85" s="128"/>
      <c r="L85" s="156"/>
      <c r="M85" s="156"/>
    </row>
    <row r="86" spans="1:13" ht="15" thickBot="1" x14ac:dyDescent="0.35">
      <c r="A86" s="120"/>
      <c r="B86" s="118"/>
      <c r="C86" s="344" t="s">
        <v>11</v>
      </c>
      <c r="D86" s="324">
        <v>750</v>
      </c>
      <c r="E86" s="324">
        <v>825</v>
      </c>
      <c r="F86" s="332">
        <v>0.29959999999999998</v>
      </c>
      <c r="G86" s="332">
        <v>2.3576000000000001</v>
      </c>
      <c r="H86" s="332">
        <f>E86-G86</f>
        <v>822.64239999999995</v>
      </c>
      <c r="I86" s="333">
        <v>105.077</v>
      </c>
      <c r="J86" s="156"/>
      <c r="K86" s="128"/>
      <c r="L86" s="156"/>
      <c r="M86" s="156"/>
    </row>
    <row r="87" spans="1:13" ht="14.1" customHeight="1" x14ac:dyDescent="0.3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1318.83638</v>
      </c>
      <c r="G87" s="328">
        <f t="shared" si="2"/>
        <v>6327.7542000000012</v>
      </c>
      <c r="H87" s="328">
        <f>H88+H93+H94</f>
        <v>54089.245800000004</v>
      </c>
      <c r="I87" s="329">
        <f t="shared" si="2"/>
        <v>7865.14696</v>
      </c>
      <c r="J87" s="156"/>
      <c r="K87" s="128"/>
      <c r="L87" s="156"/>
      <c r="M87" s="156"/>
    </row>
    <row r="88" spans="1:13" ht="15.75" customHeight="1" x14ac:dyDescent="0.3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1157.10456</v>
      </c>
      <c r="G88" s="334">
        <f t="shared" si="4"/>
        <v>3623.1123500000003</v>
      </c>
      <c r="H88" s="334">
        <f>H89+H90+H91+H92</f>
        <v>44749.887649999997</v>
      </c>
      <c r="I88" s="335">
        <f t="shared" si="4"/>
        <v>5014.6625199999999</v>
      </c>
      <c r="J88" s="156"/>
      <c r="K88" s="128"/>
      <c r="L88" s="156"/>
      <c r="M88" s="156"/>
    </row>
    <row r="89" spans="1:13" ht="14.1" customHeight="1" x14ac:dyDescent="0.3">
      <c r="A89" s="115"/>
      <c r="B89" s="136"/>
      <c r="C89" s="265" t="s">
        <v>22</v>
      </c>
      <c r="D89" s="317">
        <v>11464</v>
      </c>
      <c r="E89" s="317">
        <v>13723</v>
      </c>
      <c r="F89" s="336">
        <v>386.67962999999997</v>
      </c>
      <c r="G89" s="336">
        <v>1200.2596799999999</v>
      </c>
      <c r="H89" s="336">
        <f t="shared" ref="H89:H97" si="5">E89-G89</f>
        <v>12522.740320000001</v>
      </c>
      <c r="I89" s="337">
        <v>1569.69361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5" t="s">
        <v>23</v>
      </c>
      <c r="D90" s="317">
        <v>11232</v>
      </c>
      <c r="E90" s="317">
        <v>13352</v>
      </c>
      <c r="F90" s="336">
        <v>459.27776999999998</v>
      </c>
      <c r="G90" s="336">
        <v>1286.9237700000001</v>
      </c>
      <c r="H90" s="336">
        <f t="shared" si="5"/>
        <v>12065.076230000001</v>
      </c>
      <c r="I90" s="337">
        <v>2146.6686300000001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5" t="s">
        <v>24</v>
      </c>
      <c r="D91" s="317">
        <v>11417</v>
      </c>
      <c r="E91" s="317">
        <v>13718</v>
      </c>
      <c r="F91" s="336">
        <v>298.41894000000002</v>
      </c>
      <c r="G91" s="336">
        <v>1065.11878</v>
      </c>
      <c r="H91" s="336">
        <f t="shared" si="5"/>
        <v>12652.881219999999</v>
      </c>
      <c r="I91" s="337">
        <v>1230.1047799999999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5" t="s">
        <v>84</v>
      </c>
      <c r="D92" s="317">
        <v>6309</v>
      </c>
      <c r="E92" s="317">
        <v>7580</v>
      </c>
      <c r="F92" s="336">
        <v>12.72822</v>
      </c>
      <c r="G92" s="336">
        <v>70.810119999999998</v>
      </c>
      <c r="H92" s="336">
        <f t="shared" si="5"/>
        <v>7509.1898799999999</v>
      </c>
      <c r="I92" s="337">
        <v>68.195499999999996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6" t="s">
        <v>29</v>
      </c>
      <c r="D93" s="316">
        <v>10414</v>
      </c>
      <c r="E93" s="316">
        <v>10091</v>
      </c>
      <c r="F93" s="334">
        <v>79.559200000000004</v>
      </c>
      <c r="G93" s="334">
        <v>2416.1471900000001</v>
      </c>
      <c r="H93" s="334">
        <f t="shared" si="5"/>
        <v>7674.8528100000003</v>
      </c>
      <c r="I93" s="335">
        <v>2458.4938900000002</v>
      </c>
      <c r="J93" s="156"/>
      <c r="K93" s="128"/>
      <c r="L93" s="156"/>
      <c r="M93" s="156"/>
    </row>
    <row r="94" spans="1:13" ht="14.1" customHeight="1" thickBot="1" x14ac:dyDescent="0.35">
      <c r="A94" s="120"/>
      <c r="B94" s="39"/>
      <c r="C94" s="267" t="s">
        <v>81</v>
      </c>
      <c r="D94" s="322">
        <v>1184</v>
      </c>
      <c r="E94" s="322">
        <v>1953</v>
      </c>
      <c r="F94" s="345">
        <v>82.172619999999995</v>
      </c>
      <c r="G94" s="345">
        <v>288.49466000000001</v>
      </c>
      <c r="H94" s="345">
        <f t="shared" si="5"/>
        <v>1664.5053399999999</v>
      </c>
      <c r="I94" s="346">
        <v>391.99054999999998</v>
      </c>
      <c r="J94" s="156"/>
      <c r="K94" s="128"/>
      <c r="L94" s="156"/>
      <c r="M94" s="156"/>
    </row>
    <row r="95" spans="1:13" ht="15" thickBot="1" x14ac:dyDescent="0.35">
      <c r="A95" s="120"/>
      <c r="B95" s="39"/>
      <c r="C95" s="173" t="s">
        <v>13</v>
      </c>
      <c r="D95" s="396">
        <v>313</v>
      </c>
      <c r="E95" s="396">
        <v>313</v>
      </c>
      <c r="F95" s="341"/>
      <c r="G95" s="341">
        <v>2.2603599999999999</v>
      </c>
      <c r="H95" s="341">
        <f t="shared" si="5"/>
        <v>310.73964000000001</v>
      </c>
      <c r="I95" s="342">
        <v>7.2850000000000001</v>
      </c>
      <c r="J95" s="156"/>
      <c r="K95" s="128"/>
      <c r="L95" s="156"/>
      <c r="M95" s="156"/>
    </row>
    <row r="96" spans="1:13" ht="16.8" thickBot="1" x14ac:dyDescent="0.35">
      <c r="A96" s="120"/>
      <c r="B96" s="118"/>
      <c r="C96" s="173" t="s">
        <v>61</v>
      </c>
      <c r="D96" s="319">
        <v>300</v>
      </c>
      <c r="E96" s="319">
        <v>300</v>
      </c>
      <c r="F96" s="320">
        <v>1.28162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5">
      <c r="A97" s="120"/>
      <c r="B97" s="118"/>
      <c r="C97" s="258" t="s">
        <v>14</v>
      </c>
      <c r="D97" s="319"/>
      <c r="E97" s="319"/>
      <c r="F97" s="320"/>
      <c r="G97" s="320">
        <v>1</v>
      </c>
      <c r="H97" s="320">
        <f t="shared" si="5"/>
        <v>-1</v>
      </c>
      <c r="I97" s="323"/>
      <c r="J97" s="156"/>
      <c r="K97" s="128"/>
      <c r="L97" s="156"/>
      <c r="M97" s="156"/>
    </row>
    <row r="98" spans="1:13" ht="16.2" thickBot="1" x14ac:dyDescent="0.35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5">
        <f t="shared" ref="F98:G98" si="6">F84+F87+F95+F96+F97</f>
        <v>1430.56754</v>
      </c>
      <c r="G98" s="395">
        <f t="shared" si="6"/>
        <v>8956.8333300000013</v>
      </c>
      <c r="H98" s="222">
        <f>H84+H87+H95+H96+H97</f>
        <v>87255.166670000006</v>
      </c>
      <c r="I98" s="198">
        <f>I84+I87+I95+I96+I97</f>
        <v>15949.998749999999</v>
      </c>
      <c r="J98" s="156"/>
      <c r="K98" s="128"/>
      <c r="L98" s="156"/>
      <c r="M98" s="156"/>
    </row>
    <row r="99" spans="1:13" ht="14.4" x14ac:dyDescent="0.3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3">
      <c r="B100" s="13"/>
      <c r="C100" s="202" t="s">
        <v>117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" thickBot="1" x14ac:dyDescent="0.35">
      <c r="B101" s="24"/>
      <c r="C101" s="203" t="s">
        <v>122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3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5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3">
      <c r="B104" s="433" t="s">
        <v>1</v>
      </c>
      <c r="C104" s="434"/>
      <c r="D104" s="434"/>
      <c r="E104" s="434"/>
      <c r="F104" s="434"/>
      <c r="G104" s="434"/>
      <c r="H104" s="434"/>
      <c r="I104" s="434"/>
      <c r="J104" s="434"/>
      <c r="K104" s="435"/>
      <c r="L104" s="205"/>
      <c r="M104" s="205"/>
    </row>
    <row r="105" spans="1:13" ht="6" customHeight="1" thickBot="1" x14ac:dyDescent="0.35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5">
      <c r="B106" s="2"/>
      <c r="C106" s="424" t="s">
        <v>2</v>
      </c>
      <c r="D106" s="425"/>
      <c r="E106" s="424" t="s">
        <v>20</v>
      </c>
      <c r="F106" s="425"/>
      <c r="G106" s="424" t="s">
        <v>21</v>
      </c>
      <c r="H106" s="425"/>
      <c r="I106" s="38"/>
      <c r="J106" s="156"/>
      <c r="K106" s="1"/>
      <c r="L106" s="4"/>
      <c r="M106" s="4"/>
    </row>
    <row r="107" spans="1:13" ht="15" customHeight="1" x14ac:dyDescent="0.3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3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3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5">
      <c r="B110" s="43"/>
      <c r="C110" s="401"/>
      <c r="D110" s="399"/>
      <c r="E110" s="399" t="s">
        <v>79</v>
      </c>
      <c r="F110" s="169">
        <v>3882</v>
      </c>
      <c r="G110" s="11"/>
      <c r="H110" s="401"/>
      <c r="I110" s="38"/>
      <c r="J110" s="156"/>
      <c r="K110" s="10"/>
      <c r="L110" s="118"/>
      <c r="M110" s="118"/>
    </row>
    <row r="111" spans="1:13" ht="14.1" customHeight="1" thickBot="1" x14ac:dyDescent="0.35">
      <c r="B111" s="9"/>
      <c r="C111" s="12" t="s">
        <v>31</v>
      </c>
      <c r="D111" s="170">
        <f>D107+D108+D109</f>
        <v>149550</v>
      </c>
      <c r="E111" s="400" t="s">
        <v>7</v>
      </c>
      <c r="F111" s="170">
        <f>F107+F108+F109+F110</f>
        <v>134000</v>
      </c>
      <c r="G111" s="121" t="s">
        <v>6</v>
      </c>
      <c r="H111" s="398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3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5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3">
      <c r="B114" s="426" t="s">
        <v>8</v>
      </c>
      <c r="C114" s="427"/>
      <c r="D114" s="427"/>
      <c r="E114" s="427"/>
      <c r="F114" s="427"/>
      <c r="G114" s="427"/>
      <c r="H114" s="427"/>
      <c r="I114" s="427"/>
      <c r="J114" s="427"/>
      <c r="K114" s="428"/>
      <c r="L114" s="205"/>
      <c r="M114" s="205"/>
    </row>
    <row r="115" spans="2:13" ht="3.75" customHeight="1" thickBot="1" x14ac:dyDescent="0.35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5">
      <c r="B116" s="2"/>
      <c r="C116" s="218" t="s">
        <v>19</v>
      </c>
      <c r="D116" s="178" t="s">
        <v>70</v>
      </c>
      <c r="E116" s="178" t="s">
        <v>123</v>
      </c>
      <c r="F116" s="187" t="str">
        <f>F19</f>
        <v>LANDET KVANTUM UKE 6</v>
      </c>
      <c r="G116" s="194" t="str">
        <f>G19</f>
        <v>LANDET KVANTUM T.O.M UKE 6</v>
      </c>
      <c r="H116" s="194" t="str">
        <f>I19</f>
        <v>RESTKVOTER</v>
      </c>
      <c r="I116" s="195" t="str">
        <f>J19</f>
        <v>LANDET KVANTUM T.O.M. UKE 6 2018</v>
      </c>
      <c r="J116" s="4"/>
      <c r="K116" s="1"/>
      <c r="L116" s="4"/>
      <c r="M116" s="4"/>
    </row>
    <row r="117" spans="2:13" s="70" customFormat="1" ht="14.1" customHeight="1" x14ac:dyDescent="0.3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1080.95003</v>
      </c>
      <c r="G117" s="232">
        <f t="shared" si="7"/>
        <v>7142.4259699999993</v>
      </c>
      <c r="H117" s="347">
        <f t="shared" si="7"/>
        <v>38365.574030000003</v>
      </c>
      <c r="I117" s="350">
        <f t="shared" si="7"/>
        <v>4154.9839300000003</v>
      </c>
      <c r="J117" s="156"/>
      <c r="K117" s="128"/>
      <c r="L117" s="156"/>
      <c r="M117" s="156"/>
    </row>
    <row r="118" spans="2:13" ht="14.1" customHeight="1" x14ac:dyDescent="0.3">
      <c r="B118" s="9"/>
      <c r="C118" s="260" t="s">
        <v>12</v>
      </c>
      <c r="D118" s="244">
        <v>39515</v>
      </c>
      <c r="E118" s="244">
        <v>35734</v>
      </c>
      <c r="F118" s="244">
        <v>916.70362999999998</v>
      </c>
      <c r="G118" s="244">
        <v>6200.7564199999997</v>
      </c>
      <c r="H118" s="351">
        <f>E118-G118</f>
        <v>29533.243580000002</v>
      </c>
      <c r="I118" s="352">
        <v>2954.80483</v>
      </c>
      <c r="J118" s="156"/>
      <c r="K118" s="128"/>
      <c r="L118" s="156"/>
      <c r="M118" s="156"/>
    </row>
    <row r="119" spans="2:13" ht="14.1" customHeight="1" x14ac:dyDescent="0.3">
      <c r="B119" s="9"/>
      <c r="C119" s="260" t="s">
        <v>11</v>
      </c>
      <c r="D119" s="244">
        <v>9129</v>
      </c>
      <c r="E119" s="244">
        <v>9274</v>
      </c>
      <c r="F119" s="244">
        <v>164.24639999999999</v>
      </c>
      <c r="G119" s="244">
        <v>941.66954999999996</v>
      </c>
      <c r="H119" s="351">
        <f>E119-G119</f>
        <v>8332.3304499999995</v>
      </c>
      <c r="I119" s="352">
        <v>1200.1791000000001</v>
      </c>
      <c r="J119" s="156"/>
      <c r="K119" s="128"/>
      <c r="L119" s="156"/>
      <c r="M119" s="156"/>
    </row>
    <row r="120" spans="2:13" ht="15" thickBot="1" x14ac:dyDescent="0.35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5">
      <c r="B121" s="99"/>
      <c r="C121" s="262" t="s">
        <v>38</v>
      </c>
      <c r="D121" s="295">
        <v>32529</v>
      </c>
      <c r="E121" s="295">
        <v>31820</v>
      </c>
      <c r="F121" s="295">
        <v>276.78190000000001</v>
      </c>
      <c r="G121" s="295">
        <v>388.29926</v>
      </c>
      <c r="H121" s="298">
        <f>E121-G121</f>
        <v>31431.70074</v>
      </c>
      <c r="I121" s="300">
        <v>118.2617</v>
      </c>
      <c r="J121" s="100"/>
      <c r="K121" s="128"/>
      <c r="L121" s="156"/>
      <c r="M121" s="156"/>
    </row>
    <row r="122" spans="2:13" s="70" customFormat="1" ht="14.25" customHeight="1" thickBot="1" x14ac:dyDescent="0.35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1731.4188000000001</v>
      </c>
      <c r="G122" s="226">
        <f>G131+G128+G123</f>
        <v>10199.918349999998</v>
      </c>
      <c r="H122" s="355">
        <f>H123+H128+H131</f>
        <v>41958.08165</v>
      </c>
      <c r="I122" s="356">
        <f>I123+I128+I131</f>
        <v>9969.0040200000003</v>
      </c>
      <c r="J122" s="118"/>
      <c r="K122" s="128"/>
      <c r="L122" s="156"/>
      <c r="M122" s="156"/>
    </row>
    <row r="123" spans="2:13" ht="15.75" customHeight="1" x14ac:dyDescent="0.3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1482.3433300000002</v>
      </c>
      <c r="G123" s="377">
        <f>G124+G125+G127+G126</f>
        <v>9178.6151099999988</v>
      </c>
      <c r="H123" s="357">
        <f>H124+H125+H126+H127</f>
        <v>29877.384890000001</v>
      </c>
      <c r="I123" s="358">
        <f>I124+I125+I126+I127</f>
        <v>8913.1682600000004</v>
      </c>
      <c r="J123" s="4"/>
      <c r="K123" s="128"/>
      <c r="L123" s="156"/>
      <c r="M123" s="156"/>
    </row>
    <row r="124" spans="2:13" s="22" customFormat="1" ht="14.1" customHeight="1" x14ac:dyDescent="0.3">
      <c r="B124" s="45"/>
      <c r="C124" s="265" t="s">
        <v>22</v>
      </c>
      <c r="D124" s="240">
        <v>10977</v>
      </c>
      <c r="E124" s="240">
        <v>12495</v>
      </c>
      <c r="F124" s="240">
        <v>316.78309000000002</v>
      </c>
      <c r="G124" s="240">
        <v>1908.80582</v>
      </c>
      <c r="H124" s="359">
        <f t="shared" ref="H124:H136" si="8">E124-G124</f>
        <v>10586.19418</v>
      </c>
      <c r="I124" s="360">
        <v>2067.6080099999999</v>
      </c>
      <c r="J124" s="46"/>
      <c r="K124" s="128"/>
      <c r="L124" s="156"/>
      <c r="M124" s="156"/>
    </row>
    <row r="125" spans="2:13" s="22" customFormat="1" ht="14.1" customHeight="1" x14ac:dyDescent="0.3">
      <c r="B125" s="130"/>
      <c r="C125" s="265" t="s">
        <v>23</v>
      </c>
      <c r="D125" s="240">
        <v>10663</v>
      </c>
      <c r="E125" s="240">
        <v>11231</v>
      </c>
      <c r="F125" s="240">
        <v>629.87229000000002</v>
      </c>
      <c r="G125" s="240">
        <v>2749.16266</v>
      </c>
      <c r="H125" s="359">
        <f t="shared" si="8"/>
        <v>8481.83734</v>
      </c>
      <c r="I125" s="360">
        <v>2854.0881899999999</v>
      </c>
      <c r="J125" s="136"/>
      <c r="K125" s="128"/>
      <c r="L125" s="156"/>
      <c r="M125" s="156"/>
    </row>
    <row r="126" spans="2:13" s="22" customFormat="1" ht="14.1" customHeight="1" x14ac:dyDescent="0.3">
      <c r="B126" s="130"/>
      <c r="C126" s="265" t="s">
        <v>24</v>
      </c>
      <c r="D126" s="240">
        <v>9605</v>
      </c>
      <c r="E126" s="240">
        <v>8688</v>
      </c>
      <c r="F126" s="240">
        <v>330.42725000000002</v>
      </c>
      <c r="G126" s="240">
        <v>3122.2897499999999</v>
      </c>
      <c r="H126" s="359">
        <f t="shared" si="8"/>
        <v>5565.7102500000001</v>
      </c>
      <c r="I126" s="360">
        <v>2711.86051</v>
      </c>
      <c r="J126" s="136"/>
      <c r="K126" s="128"/>
      <c r="L126" s="156"/>
      <c r="M126" s="156"/>
    </row>
    <row r="127" spans="2:13" s="22" customFormat="1" ht="14.1" customHeight="1" x14ac:dyDescent="0.3">
      <c r="B127" s="130"/>
      <c r="C127" s="265" t="s">
        <v>84</v>
      </c>
      <c r="D127" s="240">
        <v>7342</v>
      </c>
      <c r="E127" s="240">
        <v>6642</v>
      </c>
      <c r="F127" s="240">
        <v>205.26070000000001</v>
      </c>
      <c r="G127" s="240">
        <v>1398.35688</v>
      </c>
      <c r="H127" s="359">
        <f t="shared" si="8"/>
        <v>5243.6431199999997</v>
      </c>
      <c r="I127" s="360">
        <v>1279.6115500000001</v>
      </c>
      <c r="J127" s="136"/>
      <c r="K127" s="128"/>
      <c r="L127" s="156"/>
      <c r="M127" s="156"/>
    </row>
    <row r="128" spans="2:13" s="23" customFormat="1" ht="14.1" customHeight="1" x14ac:dyDescent="0.3">
      <c r="B128" s="20"/>
      <c r="C128" s="266" t="s">
        <v>18</v>
      </c>
      <c r="D128" s="233">
        <f>D129+D130</f>
        <v>5439</v>
      </c>
      <c r="E128" s="233">
        <v>6205</v>
      </c>
      <c r="F128" s="233">
        <v>0.08</v>
      </c>
      <c r="G128" s="233">
        <v>191.13605000000001</v>
      </c>
      <c r="H128" s="361">
        <f t="shared" si="8"/>
        <v>6013.8639499999999</v>
      </c>
      <c r="I128" s="362">
        <v>292.57623999999998</v>
      </c>
      <c r="J128" s="39"/>
      <c r="K128" s="128"/>
      <c r="L128" s="156"/>
      <c r="M128" s="156"/>
    </row>
    <row r="129" spans="2:13" ht="14.1" customHeight="1" x14ac:dyDescent="0.3">
      <c r="B129" s="9"/>
      <c r="C129" s="265" t="s">
        <v>40</v>
      </c>
      <c r="D129" s="240">
        <v>4939</v>
      </c>
      <c r="E129" s="240">
        <f>E128-E130</f>
        <v>5705</v>
      </c>
      <c r="F129" s="240"/>
      <c r="G129" s="240">
        <v>191.05605</v>
      </c>
      <c r="H129" s="359">
        <f t="shared" si="8"/>
        <v>5513.9439499999999</v>
      </c>
      <c r="I129" s="360">
        <v>290.16779000000002</v>
      </c>
      <c r="J129" s="118"/>
      <c r="K129" s="128"/>
      <c r="L129" s="156"/>
      <c r="M129" s="156"/>
    </row>
    <row r="130" spans="2:13" ht="14.1" customHeight="1" x14ac:dyDescent="0.3">
      <c r="B130" s="20"/>
      <c r="C130" s="265" t="s">
        <v>41</v>
      </c>
      <c r="D130" s="240">
        <v>500</v>
      </c>
      <c r="E130" s="240">
        <v>500</v>
      </c>
      <c r="F130" s="240">
        <f>F128-F129</f>
        <v>0.08</v>
      </c>
      <c r="G130" s="240">
        <f>G128-G129</f>
        <v>8.0000000000012506E-2</v>
      </c>
      <c r="H130" s="359">
        <f t="shared" si="8"/>
        <v>499.91999999999996</v>
      </c>
      <c r="I130" s="360">
        <f>I128-I129</f>
        <v>2.4084499999999593</v>
      </c>
      <c r="J130" s="39"/>
      <c r="K130" s="128"/>
      <c r="L130" s="156"/>
      <c r="M130" s="156"/>
    </row>
    <row r="131" spans="2:13" ht="15" thickBot="1" x14ac:dyDescent="0.35">
      <c r="B131" s="9"/>
      <c r="C131" s="267" t="s">
        <v>81</v>
      </c>
      <c r="D131" s="257">
        <v>5922</v>
      </c>
      <c r="E131" s="257">
        <v>6897</v>
      </c>
      <c r="F131" s="257">
        <v>248.99547000000001</v>
      </c>
      <c r="G131" s="257">
        <v>830.16719000000001</v>
      </c>
      <c r="H131" s="363">
        <f t="shared" si="8"/>
        <v>6066.8328099999999</v>
      </c>
      <c r="I131" s="364">
        <v>763.25951999999995</v>
      </c>
      <c r="J131" s="118"/>
      <c r="K131" s="128"/>
      <c r="L131" s="156"/>
      <c r="M131" s="156"/>
    </row>
    <row r="132" spans="2:13" s="70" customFormat="1" ht="15" thickBot="1" x14ac:dyDescent="0.35">
      <c r="B132" s="9"/>
      <c r="C132" s="263" t="s">
        <v>13</v>
      </c>
      <c r="D132" s="226">
        <v>129</v>
      </c>
      <c r="E132" s="226">
        <v>129</v>
      </c>
      <c r="F132" s="226">
        <v>6.2100000000000002E-2</v>
      </c>
      <c r="G132" s="226">
        <v>3.4451999999999998</v>
      </c>
      <c r="H132" s="378">
        <f t="shared" si="8"/>
        <v>125.5548</v>
      </c>
      <c r="I132" s="379">
        <v>0.18765000000000001</v>
      </c>
      <c r="J132" s="118"/>
      <c r="K132" s="128"/>
      <c r="L132" s="156"/>
      <c r="M132" s="156"/>
    </row>
    <row r="133" spans="2:13" s="70" customFormat="1" ht="16.8" thickBot="1" x14ac:dyDescent="0.35">
      <c r="B133" s="9"/>
      <c r="C133" s="268" t="s">
        <v>65</v>
      </c>
      <c r="D133" s="296">
        <v>2000</v>
      </c>
      <c r="E133" s="296">
        <v>2000</v>
      </c>
      <c r="F133" s="296">
        <v>5.3066800000000001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3" t="s">
        <v>42</v>
      </c>
      <c r="D134" s="226">
        <v>250</v>
      </c>
      <c r="E134" s="226">
        <v>250</v>
      </c>
      <c r="F134" s="226"/>
      <c r="G134" s="226"/>
      <c r="H134" s="230">
        <f t="shared" si="8"/>
        <v>250</v>
      </c>
      <c r="I134" s="231"/>
      <c r="J134" s="156"/>
      <c r="K134" s="128"/>
      <c r="L134" s="156"/>
      <c r="M134" s="156"/>
    </row>
    <row r="135" spans="2:13" s="70" customFormat="1" ht="15" thickBot="1" x14ac:dyDescent="0.35">
      <c r="B135" s="9"/>
      <c r="C135" s="219" t="s">
        <v>14</v>
      </c>
      <c r="D135" s="225"/>
      <c r="E135" s="225"/>
      <c r="F135" s="225">
        <v>83</v>
      </c>
      <c r="G135" s="225">
        <v>341</v>
      </c>
      <c r="H135" s="234">
        <f t="shared" si="8"/>
        <v>-341</v>
      </c>
      <c r="I135" s="297">
        <v>125</v>
      </c>
      <c r="J135" s="118"/>
      <c r="K135" s="128"/>
      <c r="L135" s="156"/>
      <c r="M135" s="156"/>
    </row>
    <row r="136" spans="2:13" s="3" customFormat="1" ht="16.2" thickBot="1" x14ac:dyDescent="0.35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3177.5195100000005</v>
      </c>
      <c r="G136" s="186">
        <f>G117+G121+G122+G132+G133+G134+G135</f>
        <v>20075.088779999995</v>
      </c>
      <c r="H136" s="200">
        <f t="shared" si="8"/>
        <v>111789.91122000001</v>
      </c>
      <c r="I136" s="198">
        <f>I117+I120+I121+I122+I132+I133+I134+I135</f>
        <v>16367.437300000001</v>
      </c>
      <c r="J136" s="172"/>
      <c r="K136" s="128"/>
      <c r="L136" s="156"/>
      <c r="M136" s="156"/>
    </row>
    <row r="137" spans="2:13" s="3" customFormat="1" ht="14.25" customHeight="1" x14ac:dyDescent="0.3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3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3">
      <c r="B139" s="117"/>
      <c r="C139" s="202" t="s">
        <v>118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2" thickBot="1" x14ac:dyDescent="0.35">
      <c r="B140" s="35"/>
      <c r="C140" s="134" t="s">
        <v>120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3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3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4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5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5">
      <c r="B146" s="119"/>
      <c r="C146" s="416" t="s">
        <v>2</v>
      </c>
      <c r="D146" s="417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3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3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5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2" thickBot="1" x14ac:dyDescent="0.35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3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3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3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5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47.4" thickBot="1" x14ac:dyDescent="0.35">
      <c r="B155" s="119"/>
      <c r="C155" s="106" t="s">
        <v>19</v>
      </c>
      <c r="D155" s="113" t="s">
        <v>20</v>
      </c>
      <c r="E155" s="69" t="str">
        <f>F19</f>
        <v>LANDET KVANTUM UKE 6</v>
      </c>
      <c r="F155" s="69" t="str">
        <f>G19</f>
        <v>LANDET KVANTUM T.O.M UKE 6</v>
      </c>
      <c r="G155" s="69" t="str">
        <f>I19</f>
        <v>RESTKVOTER</v>
      </c>
      <c r="H155" s="92" t="str">
        <f>J19</f>
        <v>LANDET KVANTUM T.O.M. UKE 6 2018</v>
      </c>
      <c r="I155" s="118"/>
      <c r="J155" s="118"/>
      <c r="K155" s="120"/>
      <c r="L155" s="118"/>
      <c r="M155" s="118"/>
    </row>
    <row r="156" spans="1:13" ht="15" customHeight="1" thickBot="1" x14ac:dyDescent="0.35">
      <c r="B156" s="119"/>
      <c r="C156" s="111" t="s">
        <v>5</v>
      </c>
      <c r="D156" s="183">
        <v>34571</v>
      </c>
      <c r="E156" s="183">
        <v>5.9936499999999997</v>
      </c>
      <c r="F156" s="183">
        <v>1220.0271700000001</v>
      </c>
      <c r="G156" s="183">
        <f>D156-F156</f>
        <v>33350.972829999999</v>
      </c>
      <c r="H156" s="220">
        <v>651.93375000000003</v>
      </c>
      <c r="I156" s="118"/>
      <c r="J156" s="118"/>
      <c r="K156" s="120"/>
      <c r="L156" s="118"/>
      <c r="M156" s="118"/>
    </row>
    <row r="157" spans="1:13" ht="15" customHeight="1" thickBot="1" x14ac:dyDescent="0.35">
      <c r="B157" s="119"/>
      <c r="C157" s="114" t="s">
        <v>41</v>
      </c>
      <c r="D157" s="183">
        <v>100</v>
      </c>
      <c r="E157" s="183"/>
      <c r="F157" s="183">
        <v>1.5569999999999999</v>
      </c>
      <c r="G157" s="183">
        <f>D157-F157</f>
        <v>98.442999999999998</v>
      </c>
      <c r="H157" s="220">
        <v>0.15023</v>
      </c>
      <c r="I157" s="118"/>
      <c r="J157" s="118"/>
      <c r="K157" s="120"/>
      <c r="L157" s="118"/>
      <c r="M157" s="118"/>
    </row>
    <row r="158" spans="1:13" ht="15" customHeight="1" thickBot="1" x14ac:dyDescent="0.35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5">
      <c r="A159" s="118"/>
      <c r="B159" s="119"/>
      <c r="C159" s="112" t="s">
        <v>52</v>
      </c>
      <c r="D159" s="185">
        <f>SUM(D156:D158)</f>
        <v>34705</v>
      </c>
      <c r="E159" s="185">
        <f>SUM(E156:E158)</f>
        <v>5.9936499999999997</v>
      </c>
      <c r="F159" s="185">
        <f>SUM(F156:F158)</f>
        <v>1221.5841700000001</v>
      </c>
      <c r="G159" s="185">
        <f>D159-F159</f>
        <v>33483.415829999998</v>
      </c>
      <c r="H159" s="207">
        <f>SUM(H156:H158)</f>
        <v>652.08398</v>
      </c>
      <c r="I159" s="118"/>
      <c r="J159" s="118"/>
      <c r="K159" s="120"/>
      <c r="L159" s="118"/>
      <c r="M159" s="118"/>
    </row>
    <row r="160" spans="1:13" ht="21" customHeight="1" thickBot="1" x14ac:dyDescent="0.35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4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3">
      <c r="B162" s="421" t="s">
        <v>1</v>
      </c>
      <c r="C162" s="422"/>
      <c r="D162" s="422"/>
      <c r="E162" s="422"/>
      <c r="F162" s="422"/>
      <c r="G162" s="422"/>
      <c r="H162" s="422"/>
      <c r="I162" s="422"/>
      <c r="J162" s="422"/>
      <c r="K162" s="423"/>
      <c r="L162" s="190"/>
      <c r="M162" s="190"/>
    </row>
    <row r="163" spans="1:13" ht="6" customHeight="1" thickBot="1" x14ac:dyDescent="0.35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5">
      <c r="B164" s="29"/>
      <c r="C164" s="416" t="s">
        <v>2</v>
      </c>
      <c r="D164" s="417"/>
      <c r="E164" s="416" t="s">
        <v>53</v>
      </c>
      <c r="F164" s="417"/>
      <c r="G164" s="416" t="s">
        <v>54</v>
      </c>
      <c r="H164" s="417"/>
      <c r="I164" s="83"/>
      <c r="J164" s="83"/>
      <c r="K164" s="30"/>
      <c r="L164" s="143"/>
      <c r="M164" s="143"/>
    </row>
    <row r="165" spans="1:13" ht="14.25" customHeight="1" x14ac:dyDescent="0.3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3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3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5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5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" customHeight="1" x14ac:dyDescent="0.3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" customHeight="1" x14ac:dyDescent="0.3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5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3">
      <c r="B173" s="418" t="s">
        <v>8</v>
      </c>
      <c r="C173" s="419"/>
      <c r="D173" s="419"/>
      <c r="E173" s="419"/>
      <c r="F173" s="419"/>
      <c r="G173" s="419"/>
      <c r="H173" s="419"/>
      <c r="I173" s="419"/>
      <c r="J173" s="419"/>
      <c r="K173" s="420"/>
      <c r="L173" s="190"/>
      <c r="M173" s="190"/>
    </row>
    <row r="174" spans="1:13" ht="4.5" customHeight="1" thickBot="1" x14ac:dyDescent="0.35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7.4" thickBot="1" x14ac:dyDescent="0.35">
      <c r="A175" s="3"/>
      <c r="B175" s="29"/>
      <c r="C175" s="106" t="s">
        <v>19</v>
      </c>
      <c r="D175" s="178" t="s">
        <v>70</v>
      </c>
      <c r="E175" s="178" t="s">
        <v>124</v>
      </c>
      <c r="F175" s="223" t="str">
        <f>F19</f>
        <v>LANDET KVANTUM UKE 6</v>
      </c>
      <c r="G175" s="69" t="str">
        <f>G19</f>
        <v>LANDET KVANTUM T.O.M UKE 6</v>
      </c>
      <c r="H175" s="69" t="str">
        <f>I19</f>
        <v>RESTKVOTER</v>
      </c>
      <c r="I175" s="92" t="str">
        <f>J19</f>
        <v>LANDET KVANTUM T.O.M. UKE 6 2018</v>
      </c>
      <c r="J175" s="143"/>
      <c r="K175" s="30"/>
      <c r="L175" s="143"/>
      <c r="M175" s="143"/>
    </row>
    <row r="176" spans="1:13" ht="14.1" customHeight="1" x14ac:dyDescent="0.3">
      <c r="B176" s="49"/>
      <c r="C176" s="107" t="s">
        <v>16</v>
      </c>
      <c r="D176" s="227">
        <f t="shared" ref="D176" si="9">D177+D178+D179+D180</f>
        <v>49428</v>
      </c>
      <c r="E176" s="227">
        <f t="shared" ref="E176:H176" si="10">E177+E178+E179+E180</f>
        <v>54827</v>
      </c>
      <c r="F176" s="227">
        <f>F177+F178+F179+F180</f>
        <v>34.372199999999999</v>
      </c>
      <c r="G176" s="227">
        <f t="shared" si="10"/>
        <v>1940.9016299999998</v>
      </c>
      <c r="H176" s="305">
        <f t="shared" si="10"/>
        <v>52886.098369999992</v>
      </c>
      <c r="I176" s="310">
        <f>I177+I178+I179+I180</f>
        <v>1949.5541900000001</v>
      </c>
      <c r="J176" s="80"/>
      <c r="K176" s="57"/>
      <c r="L176" s="192"/>
      <c r="M176" s="192"/>
    </row>
    <row r="177" spans="1:13" ht="14.1" customHeight="1" x14ac:dyDescent="0.3">
      <c r="B177" s="49"/>
      <c r="C177" s="294" t="s">
        <v>74</v>
      </c>
      <c r="D177" s="288">
        <v>32432</v>
      </c>
      <c r="E177" s="288">
        <v>36402</v>
      </c>
      <c r="F177" s="288"/>
      <c r="G177" s="288">
        <v>1555.71246</v>
      </c>
      <c r="H177" s="303">
        <f t="shared" ref="H177:H182" si="11">E177-G177</f>
        <v>34846.287539999998</v>
      </c>
      <c r="I177" s="308">
        <v>1320.2481299999999</v>
      </c>
      <c r="J177" s="80"/>
      <c r="K177" s="57"/>
      <c r="L177" s="192"/>
      <c r="M177" s="192"/>
    </row>
    <row r="178" spans="1:13" ht="14.1" customHeight="1" x14ac:dyDescent="0.3">
      <c r="B178" s="49"/>
      <c r="C178" s="108" t="s">
        <v>11</v>
      </c>
      <c r="D178" s="288">
        <v>8441</v>
      </c>
      <c r="E178" s="288">
        <v>9475</v>
      </c>
      <c r="F178" s="288"/>
      <c r="G178" s="288">
        <v>101.2122</v>
      </c>
      <c r="H178" s="303">
        <f t="shared" si="11"/>
        <v>9373.7878000000001</v>
      </c>
      <c r="I178" s="308">
        <v>440.85930000000002</v>
      </c>
      <c r="J178" s="80"/>
      <c r="K178" s="57"/>
      <c r="L178" s="192"/>
      <c r="M178" s="192"/>
    </row>
    <row r="179" spans="1:13" ht="14.1" customHeight="1" x14ac:dyDescent="0.3">
      <c r="B179" s="49"/>
      <c r="C179" s="108" t="s">
        <v>47</v>
      </c>
      <c r="D179" s="288">
        <v>1968</v>
      </c>
      <c r="E179" s="288">
        <v>2068</v>
      </c>
      <c r="F179" s="288">
        <v>34.134599999999999</v>
      </c>
      <c r="G179" s="288">
        <v>249.12156999999999</v>
      </c>
      <c r="H179" s="303">
        <f t="shared" si="11"/>
        <v>1818.87843</v>
      </c>
      <c r="I179" s="308">
        <v>179.63275999999999</v>
      </c>
      <c r="J179" s="80"/>
      <c r="K179" s="57"/>
      <c r="L179" s="192"/>
      <c r="M179" s="192"/>
    </row>
    <row r="180" spans="1:13" ht="14.1" customHeight="1" thickBot="1" x14ac:dyDescent="0.35">
      <c r="B180" s="49"/>
      <c r="C180" s="390" t="s">
        <v>46</v>
      </c>
      <c r="D180" s="391">
        <v>6587</v>
      </c>
      <c r="E180" s="391">
        <v>6882</v>
      </c>
      <c r="F180" s="391">
        <v>0.23760000000000001</v>
      </c>
      <c r="G180" s="391">
        <v>34.855400000000003</v>
      </c>
      <c r="H180" s="392">
        <f t="shared" si="11"/>
        <v>6847.1445999999996</v>
      </c>
      <c r="I180" s="393">
        <v>8.8140000000000001</v>
      </c>
      <c r="J180" s="80"/>
      <c r="K180" s="57"/>
      <c r="L180" s="192"/>
      <c r="M180" s="192"/>
    </row>
    <row r="181" spans="1:13" ht="14.1" customHeight="1" thickBot="1" x14ac:dyDescent="0.35">
      <c r="B181" s="49"/>
      <c r="C181" s="111" t="s">
        <v>38</v>
      </c>
      <c r="D181" s="289">
        <v>5500</v>
      </c>
      <c r="E181" s="289">
        <v>5500</v>
      </c>
      <c r="F181" s="289"/>
      <c r="G181" s="289">
        <v>136.64434</v>
      </c>
      <c r="H181" s="307">
        <f t="shared" si="11"/>
        <v>5363.3556600000002</v>
      </c>
      <c r="I181" s="312">
        <v>1.1999999999999999E-3</v>
      </c>
      <c r="J181" s="80"/>
      <c r="K181" s="57"/>
      <c r="L181" s="192"/>
      <c r="M181" s="192"/>
    </row>
    <row r="182" spans="1:13" ht="14.1" customHeight="1" x14ac:dyDescent="0.3">
      <c r="B182" s="49"/>
      <c r="C182" s="107" t="s">
        <v>17</v>
      </c>
      <c r="D182" s="227">
        <v>8000</v>
      </c>
      <c r="E182" s="227">
        <v>8000</v>
      </c>
      <c r="F182" s="227">
        <f>F183+F184</f>
        <v>76.094830000000002</v>
      </c>
      <c r="G182" s="227">
        <f>G183+G184</f>
        <v>603.66476999999998</v>
      </c>
      <c r="H182" s="305">
        <f t="shared" si="11"/>
        <v>7396.3352299999997</v>
      </c>
      <c r="I182" s="310">
        <f>I183+I184</f>
        <v>378.69506000000001</v>
      </c>
      <c r="J182" s="80"/>
      <c r="K182" s="57"/>
      <c r="L182" s="192"/>
      <c r="M182" s="192"/>
    </row>
    <row r="183" spans="1:13" ht="14.1" customHeight="1" x14ac:dyDescent="0.3">
      <c r="B183" s="49"/>
      <c r="C183" s="108" t="s">
        <v>29</v>
      </c>
      <c r="D183" s="288"/>
      <c r="E183" s="288"/>
      <c r="F183" s="288">
        <v>43.710299999999997</v>
      </c>
      <c r="G183" s="288">
        <v>152.34209999999999</v>
      </c>
      <c r="H183" s="303"/>
      <c r="I183" s="308">
        <v>87.151949999999999</v>
      </c>
      <c r="J183" s="80"/>
      <c r="K183" s="57"/>
      <c r="L183" s="192"/>
      <c r="M183" s="192"/>
    </row>
    <row r="184" spans="1:13" ht="14.1" customHeight="1" thickBot="1" x14ac:dyDescent="0.35">
      <c r="B184" s="49"/>
      <c r="C184" s="110" t="s">
        <v>48</v>
      </c>
      <c r="D184" s="229"/>
      <c r="E184" s="229"/>
      <c r="F184" s="229">
        <v>32.384529999999998</v>
      </c>
      <c r="G184" s="229">
        <v>451.32267000000002</v>
      </c>
      <c r="H184" s="306"/>
      <c r="I184" s="311">
        <v>291.54311000000001</v>
      </c>
      <c r="J184" s="83"/>
      <c r="K184" s="57"/>
      <c r="L184" s="192"/>
      <c r="M184" s="192"/>
    </row>
    <row r="185" spans="1:13" ht="14.1" customHeight="1" thickBot="1" x14ac:dyDescent="0.35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8.4000000000000005E-2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09" t="s">
        <v>49</v>
      </c>
      <c r="D186" s="228"/>
      <c r="E186" s="228"/>
      <c r="F186" s="228">
        <v>0.6845</v>
      </c>
      <c r="G186" s="228">
        <v>9.4119499999999992</v>
      </c>
      <c r="H186" s="304">
        <f>E186-G186</f>
        <v>-9.4119499999999992</v>
      </c>
      <c r="I186" s="309">
        <v>4.3369499999999999</v>
      </c>
      <c r="J186" s="80"/>
      <c r="K186" s="57"/>
      <c r="L186" s="192"/>
      <c r="M186" s="192"/>
    </row>
    <row r="187" spans="1:13" ht="16.2" thickBot="1" x14ac:dyDescent="0.35">
      <c r="A187" s="3"/>
      <c r="B187" s="29"/>
      <c r="C187" s="112" t="s">
        <v>9</v>
      </c>
      <c r="D187" s="186">
        <f>D176+D181+D182+D185</f>
        <v>62938</v>
      </c>
      <c r="E187" s="186">
        <f>E176+E181+E182+E185</f>
        <v>68337</v>
      </c>
      <c r="F187" s="186">
        <f>F176+F181+F182+F185+F186</f>
        <v>111.15152999999999</v>
      </c>
      <c r="G187" s="186">
        <f>G176+G181+G182+G185+G186</f>
        <v>2690.8658399999995</v>
      </c>
      <c r="H187" s="200">
        <f>H176+H181+H182+H185+H186</f>
        <v>65646.134160000001</v>
      </c>
      <c r="I187" s="198">
        <f>I176+I181+I182+I185+I186</f>
        <v>2332.6713999999997</v>
      </c>
      <c r="J187" s="177"/>
      <c r="K187" s="57"/>
      <c r="L187" s="192"/>
      <c r="M187" s="192"/>
    </row>
    <row r="188" spans="1:13" ht="14.1" customHeight="1" x14ac:dyDescent="0.3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" thickBot="1" x14ac:dyDescent="0.35">
      <c r="B189" s="58"/>
      <c r="C189" s="415" t="s">
        <v>125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3"/>
    <row r="191" spans="1:13" s="40" customFormat="1" ht="17.100000000000001" customHeight="1" thickBot="1" x14ac:dyDescent="0.35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3">
      <c r="B192" s="421" t="s">
        <v>1</v>
      </c>
      <c r="C192" s="422"/>
      <c r="D192" s="422"/>
      <c r="E192" s="422"/>
      <c r="F192" s="422"/>
      <c r="G192" s="422"/>
      <c r="H192" s="422"/>
      <c r="I192" s="422"/>
      <c r="J192" s="422"/>
      <c r="K192" s="423"/>
      <c r="L192" s="190"/>
      <c r="M192" s="190"/>
    </row>
    <row r="193" spans="2:13" ht="6" customHeight="1" thickBot="1" x14ac:dyDescent="0.35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5">
      <c r="B194" s="72"/>
      <c r="C194" s="416" t="s">
        <v>2</v>
      </c>
      <c r="D194" s="417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3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3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5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5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3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3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5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3">
      <c r="B202" s="418" t="s">
        <v>8</v>
      </c>
      <c r="C202" s="419"/>
      <c r="D202" s="419"/>
      <c r="E202" s="419"/>
      <c r="F202" s="419"/>
      <c r="G202" s="419"/>
      <c r="H202" s="419"/>
      <c r="I202" s="419"/>
      <c r="J202" s="419"/>
      <c r="K202" s="420"/>
      <c r="L202" s="190"/>
      <c r="M202" s="190"/>
    </row>
    <row r="203" spans="2:13" ht="6" customHeight="1" thickBot="1" x14ac:dyDescent="0.35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5">
      <c r="B204" s="82"/>
      <c r="C204" s="106" t="s">
        <v>19</v>
      </c>
      <c r="D204" s="113" t="s">
        <v>20</v>
      </c>
      <c r="E204" s="69" t="str">
        <f>F19</f>
        <v>LANDET KVANTUM UKE 6</v>
      </c>
      <c r="F204" s="69" t="str">
        <f>G19</f>
        <v>LANDET KVANTUM T.O.M UKE 6</v>
      </c>
      <c r="G204" s="69" t="str">
        <f>I19</f>
        <v>RESTKVOTER</v>
      </c>
      <c r="H204" s="92" t="str">
        <f>J19</f>
        <v>LANDET KVANTUM T.O.M. UKE 6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5">
      <c r="B205" s="94"/>
      <c r="C205" s="111" t="s">
        <v>51</v>
      </c>
      <c r="D205" s="183">
        <v>1100</v>
      </c>
      <c r="E205" s="183">
        <v>7.3700599999999996</v>
      </c>
      <c r="F205" s="183">
        <v>71.217429999999993</v>
      </c>
      <c r="G205" s="183">
        <f>D205-F205</f>
        <v>1028.7825700000001</v>
      </c>
      <c r="H205" s="220">
        <v>85.689189999999996</v>
      </c>
      <c r="I205" s="95"/>
      <c r="J205" s="162"/>
      <c r="K205" s="96"/>
      <c r="L205" s="100"/>
      <c r="M205" s="100"/>
    </row>
    <row r="206" spans="2:13" ht="14.1" customHeight="1" thickBot="1" x14ac:dyDescent="0.35">
      <c r="B206" s="82"/>
      <c r="C206" s="114" t="s">
        <v>45</v>
      </c>
      <c r="D206" s="183">
        <v>3472</v>
      </c>
      <c r="E206" s="183">
        <v>59.525190000000002</v>
      </c>
      <c r="F206" s="183">
        <v>450.04923000000002</v>
      </c>
      <c r="G206" s="183">
        <f t="shared" ref="G206:G208" si="12">D206-F206</f>
        <v>3021.9507699999999</v>
      </c>
      <c r="H206" s="220">
        <v>626.47429999999997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5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5">
      <c r="B208" s="89"/>
      <c r="C208" s="109" t="s">
        <v>56</v>
      </c>
      <c r="D208" s="184"/>
      <c r="E208" s="184"/>
      <c r="F208" s="184">
        <v>2.4330000000000001E-2</v>
      </c>
      <c r="G208" s="183">
        <f t="shared" si="12"/>
        <v>-2.4330000000000001E-2</v>
      </c>
      <c r="H208" s="221"/>
      <c r="I208" s="90"/>
      <c r="J208" s="90"/>
      <c r="K208" s="91"/>
      <c r="L208" s="193"/>
      <c r="M208" s="193"/>
    </row>
    <row r="209" spans="2:13" ht="16.2" thickBot="1" x14ac:dyDescent="0.35">
      <c r="B209" s="82"/>
      <c r="C209" s="112" t="s">
        <v>52</v>
      </c>
      <c r="D209" s="185">
        <f>D195</f>
        <v>4622</v>
      </c>
      <c r="E209" s="185">
        <f>SUM(E205:E208)</f>
        <v>66.895250000000004</v>
      </c>
      <c r="F209" s="185">
        <f>SUM(F205:F208)</f>
        <v>522.85006999999996</v>
      </c>
      <c r="G209" s="185">
        <f>D209-F209</f>
        <v>4099.1499299999996</v>
      </c>
      <c r="H209" s="207">
        <f>H205+H206+H207+H208</f>
        <v>712.67088999999987</v>
      </c>
      <c r="I209" s="80"/>
      <c r="J209" s="80"/>
      <c r="K209" s="71"/>
      <c r="L209" s="118"/>
      <c r="M209" s="118"/>
    </row>
    <row r="210" spans="2:13" s="70" customFormat="1" ht="9" customHeight="1" x14ac:dyDescent="0.3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5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3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3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3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5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3">
      <c r="B220" s="421" t="s">
        <v>1</v>
      </c>
      <c r="C220" s="422"/>
      <c r="D220" s="422"/>
      <c r="E220" s="422"/>
      <c r="F220" s="422"/>
      <c r="G220" s="422"/>
      <c r="H220" s="422"/>
      <c r="I220" s="422"/>
      <c r="J220" s="422"/>
      <c r="K220" s="423"/>
      <c r="L220" s="190"/>
      <c r="M220" s="190"/>
    </row>
    <row r="221" spans="2:13" ht="6" customHeight="1" thickBot="1" x14ac:dyDescent="0.35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5">
      <c r="B222" s="142"/>
      <c r="C222" s="416" t="s">
        <v>97</v>
      </c>
      <c r="D222" s="417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3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3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5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5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3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5">
      <c r="B228" s="82"/>
      <c r="C228" s="414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3">
      <c r="B229" s="418" t="s">
        <v>8</v>
      </c>
      <c r="C229" s="419"/>
      <c r="D229" s="419"/>
      <c r="E229" s="419"/>
      <c r="F229" s="419"/>
      <c r="G229" s="419"/>
      <c r="H229" s="419"/>
      <c r="I229" s="419"/>
      <c r="J229" s="419"/>
      <c r="K229" s="420"/>
      <c r="L229" s="190"/>
      <c r="M229" s="190"/>
    </row>
    <row r="230" spans="2:13" ht="6" customHeight="1" thickBot="1" x14ac:dyDescent="0.35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5">
      <c r="B231" s="82"/>
      <c r="C231" s="403" t="s">
        <v>90</v>
      </c>
      <c r="D231" s="404" t="s">
        <v>91</v>
      </c>
      <c r="E231" s="405" t="str">
        <f>E204</f>
        <v>LANDET KVANTUM UKE 6</v>
      </c>
      <c r="F231" s="405" t="str">
        <f>F204</f>
        <v>LANDET KVANTUM T.O.M UKE 6</v>
      </c>
      <c r="G231" s="405" t="s">
        <v>62</v>
      </c>
      <c r="H231" s="406" t="str">
        <f>H204</f>
        <v>LANDET KVANTUM T.O.M. UKE 6 2018</v>
      </c>
      <c r="J231" s="80"/>
      <c r="K231" s="120"/>
      <c r="L231" s="118"/>
      <c r="M231" s="118"/>
    </row>
    <row r="232" spans="2:13" s="97" customFormat="1" ht="14.1" customHeight="1" thickBot="1" x14ac:dyDescent="0.35">
      <c r="B232" s="161"/>
      <c r="C232" s="111" t="s">
        <v>92</v>
      </c>
      <c r="D232" s="445">
        <v>1708</v>
      </c>
      <c r="E232" s="407">
        <f>SUM(E233:E234)</f>
        <v>78.591999999999999</v>
      </c>
      <c r="F232" s="407">
        <f>SUM(F233:F234)</f>
        <v>550.20005000000003</v>
      </c>
      <c r="G232" s="445">
        <f>D232-F232</f>
        <v>1157.7999500000001</v>
      </c>
      <c r="H232" s="407">
        <f>SUM(H233:H234)</f>
        <v>845.91383999999994</v>
      </c>
      <c r="J232" s="162"/>
      <c r="K232" s="96"/>
      <c r="L232" s="100"/>
      <c r="M232" s="100"/>
    </row>
    <row r="233" spans="2:13" s="97" customFormat="1" ht="14.1" customHeight="1" thickBot="1" x14ac:dyDescent="0.35">
      <c r="B233" s="161"/>
      <c r="C233" s="408" t="s">
        <v>80</v>
      </c>
      <c r="D233" s="446"/>
      <c r="E233" s="409">
        <v>65.028300000000002</v>
      </c>
      <c r="F233" s="409">
        <v>460.19675000000001</v>
      </c>
      <c r="G233" s="446"/>
      <c r="H233" s="409">
        <v>708.15599999999995</v>
      </c>
      <c r="J233" s="162"/>
      <c r="K233" s="96"/>
      <c r="L233" s="100"/>
      <c r="M233" s="100"/>
    </row>
    <row r="234" spans="2:13" s="97" customFormat="1" ht="14.1" customHeight="1" thickBot="1" x14ac:dyDescent="0.35">
      <c r="B234" s="161"/>
      <c r="C234" s="408" t="s">
        <v>81</v>
      </c>
      <c r="D234" s="447"/>
      <c r="E234" s="410">
        <v>13.563700000000001</v>
      </c>
      <c r="F234" s="410">
        <v>90.003299999999996</v>
      </c>
      <c r="G234" s="447"/>
      <c r="H234" s="410">
        <v>137.75783999999999</v>
      </c>
      <c r="J234" s="162"/>
      <c r="K234" s="96"/>
      <c r="L234" s="100"/>
      <c r="M234" s="100"/>
    </row>
    <row r="235" spans="2:13" s="97" customFormat="1" ht="14.1" customHeight="1" thickBot="1" x14ac:dyDescent="0.35">
      <c r="B235" s="161"/>
      <c r="C235" s="111" t="s">
        <v>93</v>
      </c>
      <c r="D235" s="445">
        <v>855</v>
      </c>
      <c r="E235" s="407">
        <f>SUM(E236:E237)</f>
        <v>0</v>
      </c>
      <c r="F235" s="407">
        <f>SUM(F236:F237)</f>
        <v>0</v>
      </c>
      <c r="G235" s="445">
        <f>D235-F235</f>
        <v>855</v>
      </c>
      <c r="H235" s="407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408" t="s">
        <v>80</v>
      </c>
      <c r="D236" s="446"/>
      <c r="E236" s="409"/>
      <c r="F236" s="409"/>
      <c r="G236" s="446"/>
      <c r="H236" s="409"/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408" t="s">
        <v>81</v>
      </c>
      <c r="D237" s="447"/>
      <c r="E237" s="410"/>
      <c r="F237" s="410"/>
      <c r="G237" s="447"/>
      <c r="H237" s="410"/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94</v>
      </c>
      <c r="D238" s="445">
        <v>0</v>
      </c>
      <c r="E238" s="407">
        <f>SUM(E239:E240)</f>
        <v>0</v>
      </c>
      <c r="F238" s="407">
        <f>SUM(F239:F240)</f>
        <v>0</v>
      </c>
      <c r="G238" s="445">
        <f>D238-F238</f>
        <v>0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408" t="s">
        <v>80</v>
      </c>
      <c r="D239" s="446"/>
      <c r="E239" s="409"/>
      <c r="F239" s="409"/>
      <c r="G239" s="446"/>
      <c r="H239" s="409"/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408" t="s">
        <v>81</v>
      </c>
      <c r="D240" s="447"/>
      <c r="E240" s="410"/>
      <c r="F240" s="410"/>
      <c r="G240" s="447"/>
      <c r="H240" s="410"/>
      <c r="J240" s="162"/>
      <c r="K240" s="96"/>
      <c r="L240" s="100"/>
      <c r="M240" s="100"/>
    </row>
    <row r="241" spans="2:13" s="97" customFormat="1" ht="14.1" customHeight="1" thickBot="1" x14ac:dyDescent="0.35">
      <c r="B241" s="89"/>
      <c r="C241" s="109" t="s">
        <v>56</v>
      </c>
      <c r="D241" s="411"/>
      <c r="E241" s="221"/>
      <c r="F241" s="221"/>
      <c r="G241" s="412"/>
      <c r="H241" s="221"/>
      <c r="J241" s="90"/>
      <c r="K241" s="91"/>
      <c r="L241" s="193"/>
      <c r="M241" s="193"/>
    </row>
    <row r="242" spans="2:13" ht="16.2" thickBot="1" x14ac:dyDescent="0.35">
      <c r="B242" s="82"/>
      <c r="C242" s="112" t="s">
        <v>52</v>
      </c>
      <c r="D242" s="413">
        <f>SUM(D232:D241)</f>
        <v>2563</v>
      </c>
      <c r="E242" s="185">
        <f>E232+E235+E238+E241</f>
        <v>78.591999999999999</v>
      </c>
      <c r="F242" s="185">
        <f>F232+F235+F238+F241</f>
        <v>550.20005000000003</v>
      </c>
      <c r="G242" s="413">
        <f>SUM(G232:G241)</f>
        <v>2012.7999500000001</v>
      </c>
      <c r="H242" s="185">
        <f>H232+H235+H238+H241</f>
        <v>845.91383999999994</v>
      </c>
      <c r="J242" s="80"/>
      <c r="K242" s="120"/>
      <c r="L242" s="118"/>
      <c r="M242" s="118"/>
    </row>
    <row r="243" spans="2:13" s="70" customFormat="1" ht="9" customHeight="1" x14ac:dyDescent="0.3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5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3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3"/>
    <row r="247" spans="2:13" ht="14.1" hidden="1" customHeight="1" x14ac:dyDescent="0.3"/>
    <row r="248" spans="2:13" ht="14.1" hidden="1" customHeight="1" x14ac:dyDescent="0.3"/>
    <row r="249" spans="2:13" ht="14.1" hidden="1" customHeight="1" x14ac:dyDescent="0.3">
      <c r="G249" s="64"/>
    </row>
    <row r="250" spans="2:13" ht="14.1" hidden="1" customHeight="1" x14ac:dyDescent="0.3">
      <c r="F250" s="64"/>
    </row>
    <row r="251" spans="2:13" ht="14.1" hidden="1" customHeight="1" x14ac:dyDescent="0.3"/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5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  <mergeCell ref="B2:K2"/>
    <mergeCell ref="B7:K7"/>
    <mergeCell ref="C9:D9"/>
    <mergeCell ref="E9:F9"/>
    <mergeCell ref="G9:H9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6
&amp;"-,Normal"&amp;11(iht. motatte landings- og sluttsedler fra fiskesalgslagene; alle tallstørrelser i hele tonn)&amp;R12.02.2019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UKE_6_2019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2019-02-07T13:06:36Z</cp:lastPrinted>
  <dcterms:created xsi:type="dcterms:W3CDTF">2011-07-06T12:13:20Z</dcterms:created>
  <dcterms:modified xsi:type="dcterms:W3CDTF">2019-02-12T12:36:16Z</dcterms:modified>
</cp:coreProperties>
</file>