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32\"/>
    </mc:Choice>
  </mc:AlternateContent>
  <bookViews>
    <workbookView xWindow="0" yWindow="0" windowWidth="15330" windowHeight="7215" tabRatio="413"/>
  </bookViews>
  <sheets>
    <sheet name="UKE_32_2019" sheetId="1" r:id="rId1"/>
  </sheets>
  <definedNames>
    <definedName name="Z_14D440E4_F18A_4F78_9989_38C1B133222D_.wvu.Cols" localSheetId="0" hidden="1">UKE_32_2019!#REF!</definedName>
    <definedName name="Z_14D440E4_F18A_4F78_9989_38C1B133222D_.wvu.PrintArea" localSheetId="0" hidden="1">UKE_32_2019!$B$1:$M$246</definedName>
    <definedName name="Z_14D440E4_F18A_4F78_9989_38C1B133222D_.wvu.Rows" localSheetId="0" hidden="1">UKE_32_2019!$358:$1048576,UKE_32_2019!$247:$357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6" i="1"/>
  <c r="J32" i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<sst xmlns="http://schemas.openxmlformats.org/spreadsheetml/2006/main" count="256" uniqueCount="129">
  <si>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</si>
  <si>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</si>
  <si>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</si>
  <si>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</si>
  <si>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</si>
  <si>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</si>
  <si>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</si>
  <si>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</si>
  <si>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</si>
  <si>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</si>
  <si>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</si>
  <si>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</si>
  <si>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</si>
  <si>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</si>
  <si>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</si>
  <si>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</si>
  <si>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</si>
  <si>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</si>
  <si>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</si>
  <si>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</si>
  <si>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</si>
  <si>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</si>
  <si>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</si>
  <si>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</si>
  <si>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</si>
  <si>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</si>
  <si>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</si>
  <si>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</si>
  <si>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</si>
  <si>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</si>
  <si>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</si>
  <si>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</si>
  <si>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</si>
  <si>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</si>
  <si>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</si>
  <si>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</si>
  <si>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</si>
  <si>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</si>
  <si>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</si>
  <si>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</si>
  <si>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</si>
  <si>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</si>
  <si>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</si>
  <si>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</si>
  <si>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</si>
  <si>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</si>
  <si>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</si>
  <si>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</si>
  <si>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</si>
  <si>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</si>
  <si>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</si>
  <si>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</si>
  <si>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</si>
  <si>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</si>
  <si>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</si>
  <si>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</si>
  <si>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</si>
  <si>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</si>
  <si>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</si>
  <si>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</si>
  <si>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</si>
  <si>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</si>
  <si>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</si>
  <si>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</si>
  <si>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</si>
  <si>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</si>
  <si>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</si>
  <si>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</si>
  <si>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</si>
  <si>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</si>
  <si>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</si>
  <si>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</si>
  <si>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</si>
  <si>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</si>
  <si>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</si>
  <si>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</si>
  <si>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</si>
  <si>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</si>
  <si>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</si>
  <si>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</si>
  <si>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</si>
  <si>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</si>
  <si>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</si>
  <si>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</si>
  <si>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</si>
  <si>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</si>
  <si>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</si>
  <si>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</si>
  <si>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</si>
  <si>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</si>
  <si>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</si>
  <si>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</si>
  <si>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</si>
  <si>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</si>
  <si>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</si>
  <si>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</si>
  <si>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</si>
  <si>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</si>
  <si>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</si>
  <si>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</si>
  <si>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</si>
  <si>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</si>
  <si>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</si>
  <si>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</si>
  <si>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</si>
  <si>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</si>
  <si>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</si>
  <si>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</si>
  <si>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</si>
  <si>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</si>
  <si>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</si>
  <si>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</si>
  <si>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</si>
  <si>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</si>
  <si>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</si>
  <si>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</si>
  <si>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</si>
  <si>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</si>
  <si>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</si>
  <si>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</si>
  <si>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</si>
  <si>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</si>
  <si>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</si>
  <si>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32</t>
  </si>
  <si>
    <t>LANDET KVANTUM T.O.M UKE 32</t>
  </si>
  <si>
    <t>LANDET KVANTUM T.O.M. UKE 32 2018</t>
  </si>
  <si>
    <r>
      <t xml:space="preserve">3 </t>
    </r>
    <r>
      <rPr>
        <sz val="9"/>
        <color theme="1"/>
        <rFont val="Calibri"/>
        <family val="2"/>
      </rPr>
      <t>Registrert rekreasjonsfiske utgjør 1 908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</si>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</sst>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8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481.57350000000002</v>
      </c>
      <c r="G20" s="328">
        <f>G21+G22</f>
        <v>55062.118289999999</v>
      </c>
      <c r="H20" s="328"/>
      <c r="I20" s="328">
        <f>I22+I21</f>
        <v>43216.881710000001</v>
      </c>
      <c r="J20" s="329">
        <f>J22+J21</f>
        <v>61474.189729999998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481.57350000000002</v>
      </c>
      <c r="G21" s="330">
        <v>54549.08311</v>
      </c>
      <c r="H21" s="330"/>
      <c r="I21" s="330">
        <f>E21-G21</f>
        <v>42919.91689</v>
      </c>
      <c r="J21" s="331">
        <v>61024.742019999998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513.03517999999997</v>
      </c>
      <c r="H22" s="332"/>
      <c r="I22" s="330">
        <f>E22-G22</f>
        <v>296.96482000000003</v>
      </c>
      <c r="J22" s="331">
        <v>449.44770999999997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698.05641000000003</v>
      </c>
      <c r="G23" s="328">
        <f>G24+G30+G31</f>
        <v>186211.94930800001</v>
      </c>
      <c r="H23" s="328"/>
      <c r="I23" s="328">
        <f>I24+I30+I31</f>
        <v>18036.050692000004</v>
      </c>
      <c r="J23" s="329">
        <f>J24+J30+J31</f>
        <v>210362.93406999999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604.05924000000005</v>
      </c>
      <c r="G24" s="334">
        <f>G25+G26+G27+G28</f>
        <v>152234.800988</v>
      </c>
      <c r="H24" s="334"/>
      <c r="I24" s="334">
        <f>I25+I26+I27+I28+I29</f>
        <v>7220.1990120000046</v>
      </c>
      <c r="J24" s="335">
        <f>J25+J26+J27+J28</f>
        <v>167188.21758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99.724109999999996</v>
      </c>
      <c r="G25" s="336">
        <v>42198.856789999998</v>
      </c>
      <c r="H25" s="336">
        <v>867</v>
      </c>
      <c r="I25" s="336">
        <f>E25-G25+H25</f>
        <v>-400.856789999998</v>
      </c>
      <c r="J25" s="337">
        <v>50764.151279999998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110.96984</v>
      </c>
      <c r="G26" s="336">
        <v>41313.476459999998</v>
      </c>
      <c r="H26" s="336">
        <v>1499</v>
      </c>
      <c r="I26" s="336">
        <f>E26-G26+H26</f>
        <v>-400.47645999999804</v>
      </c>
      <c r="J26" s="337">
        <v>47190.43417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177.76551000000001</v>
      </c>
      <c r="G27" s="336">
        <v>39753.651652</v>
      </c>
      <c r="H27" s="336">
        <v>2287</v>
      </c>
      <c r="I27" s="336">
        <f>E27-G27+H27</f>
        <v>2807.3483479999995</v>
      </c>
      <c r="J27" s="337">
        <v>40562.900289999998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215.59978000000001</v>
      </c>
      <c r="G28" s="336">
        <v>28968.816085999999</v>
      </c>
      <c r="H28" s="336">
        <v>1337</v>
      </c>
      <c r="I28" s="336">
        <f>E28-G28+H28</f>
        <v>-1909.8160859999989</v>
      </c>
      <c r="J28" s="337">
        <v>28670.73184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G29-5603</f>
        <v>387</v>
      </c>
      <c r="G29" s="336">
        <f>H25+H26+H27+H28</f>
        <v>5990</v>
      </c>
      <c r="H29" s="336"/>
      <c r="I29" s="336">
        <f>E29-G29</f>
        <v>7124</v>
      </c>
      <c r="J29" s="337">
        <v>6115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54.596629999999998</v>
      </c>
      <c r="G30" s="334">
        <v>15513.419669999999</v>
      </c>
      <c r="H30" s="336"/>
      <c r="I30" s="398">
        <f>E30-G30</f>
        <v>9827.5803300000007</v>
      </c>
      <c r="J30" s="335">
        <v>17154.0275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39.400539999999999</v>
      </c>
      <c r="G31" s="334">
        <f>G32</f>
        <v>18463.728650000001</v>
      </c>
      <c r="H31" s="336"/>
      <c r="I31" s="334">
        <f>I32+I33</f>
        <v>988.27134999999907</v>
      </c>
      <c r="J31" s="335">
        <f>J32</f>
        <v>26020.688989999999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43.40054-F36</f>
        <v>39.400539999999999</v>
      </c>
      <c r="G32" s="336">
        <f>21824.72865-G36</f>
        <v>18463.728650000001</v>
      </c>
      <c r="H32" s="336">
        <v>672</v>
      </c>
      <c r="I32" s="336">
        <f>E32-G32+H32</f>
        <v>-179.72865000000093</v>
      </c>
      <c r="J32" s="337">
        <f>32115.68899-J36</f>
        <v>26020.688989999999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G33-641</f>
        <v>31</v>
      </c>
      <c r="G33" s="339">
        <f>H32</f>
        <v>672</v>
      </c>
      <c r="H33" s="339"/>
      <c r="I33" s="339">
        <f t="shared" ref="I33:I37" si="0">E33-G33</f>
        <v>1168</v>
      </c>
      <c r="J33" s="340">
        <v>472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2818.1917520000002</v>
      </c>
      <c r="H34" s="341"/>
      <c r="I34" s="370">
        <f t="shared" si="0"/>
        <v>181.80824799999982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458.32035999999999</v>
      </c>
      <c r="H35" s="320"/>
      <c r="I35" s="370">
        <f t="shared" si="0"/>
        <v>334.67964000000001</v>
      </c>
      <c r="J35" s="390">
        <v>546.77416000000005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G36-3357</f>
        <v>4</v>
      </c>
      <c r="G36" s="320">
        <v>3361</v>
      </c>
      <c r="H36" s="369"/>
      <c r="I36" s="423">
        <f t="shared" si="0"/>
        <v>-361</v>
      </c>
      <c r="J36" s="320">
        <v>6095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10.50117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1104.53847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80</v>
      </c>
      <c r="G39" s="320">
        <v>329</v>
      </c>
      <c r="H39" s="320"/>
      <c r="I39" s="370">
        <f>E39-G39</f>
        <v>-329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1274.1310800000001</v>
      </c>
      <c r="G40" s="197">
        <f>G20+G23+G34+G35+G36+G37+G39</f>
        <v>255240.57971000002</v>
      </c>
      <c r="H40" s="197">
        <f>H25+H26+H27+H28+H32</f>
        <v>6662</v>
      </c>
      <c r="I40" s="302">
        <f>I20+I23+I34+I35+I36+I37+I39</f>
        <v>61079.420290000009</v>
      </c>
      <c r="J40" s="198">
        <f>J20+J23+J34+J35+J36+J37+J38+J39</f>
        <v>290841.48868000001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32</v>
      </c>
      <c r="F56" s="194" t="str">
        <f>G19</f>
        <v>LANDET KVANTUM T.O.M UKE 32</v>
      </c>
      <c r="G56" s="194" t="str">
        <f>I19</f>
        <v>RESTKVOTER</v>
      </c>
      <c r="H56" s="195" t="str">
        <f>J19</f>
        <v>LANDET KVANTUM T.O.M. UKE 32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19.135380000000001</v>
      </c>
      <c r="F57" s="347">
        <v>992.55988000000002</v>
      </c>
      <c r="G57" s="439">
        <f>D57-F57-F58</f>
        <v>2918.7673800000002</v>
      </c>
      <c r="H57" s="380">
        <v>1188.71164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151.12602999999999</v>
      </c>
      <c r="F58" s="387">
        <v>1464.67274</v>
      </c>
      <c r="G58" s="440"/>
      <c r="H58" s="349">
        <v>1318.44497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78.780910000000006</v>
      </c>
      <c r="G59" s="393">
        <f>D59-F59</f>
        <v>121.21908999999999</v>
      </c>
      <c r="H59" s="301">
        <v>67.563360000000003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1356.9369000000002</v>
      </c>
      <c r="F60" s="347">
        <f>F61+F62+F63</f>
        <v>6726.5337</v>
      </c>
      <c r="G60" s="387">
        <f>D60-F60</f>
        <v>1336.4663</v>
      </c>
      <c r="H60" s="350">
        <f>H61+H62+H63</f>
        <v>6287.4054999999998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574.76610000000005</v>
      </c>
      <c r="F61" s="359">
        <v>2688.0302900000002</v>
      </c>
      <c r="G61" s="359"/>
      <c r="H61" s="360">
        <v>2630.88429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489.15129999999999</v>
      </c>
      <c r="F62" s="359">
        <v>2598.8155999999999</v>
      </c>
      <c r="G62" s="359"/>
      <c r="H62" s="360">
        <v>2416.9700800000001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293.01949999999999</v>
      </c>
      <c r="F63" s="376">
        <v>1439.6878099999999</v>
      </c>
      <c r="G63" s="376"/>
      <c r="H63" s="381">
        <v>1239.5511300000001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44.457970000000003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1527.1983100000002</v>
      </c>
      <c r="F66" s="200">
        <f>F57+F58+F59+F60+F64+F65</f>
        <v>9308.5115800000003</v>
      </c>
      <c r="G66" s="200">
        <f>D66-F66</f>
        <v>4446.4884199999997</v>
      </c>
      <c r="H66" s="208">
        <f>H57+H58+H59+H60+H64+H65</f>
        <v>8906.5870399999985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32</v>
      </c>
      <c r="G84" s="194" t="str">
        <f>G19</f>
        <v>LANDET KVANTUM T.O.M UKE 32</v>
      </c>
      <c r="H84" s="194" t="str">
        <f>I19</f>
        <v>RESTKVOTER</v>
      </c>
      <c r="I84" s="195" t="str">
        <f>J19</f>
        <v>LANDET KVANTUM T.O.M. UKE 32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29.596</v>
      </c>
      <c r="G85" s="328">
        <f>G86+G87</f>
        <v>29743.99049</v>
      </c>
      <c r="H85" s="328">
        <f>H86+H87</f>
        <v>5438.009509999999</v>
      </c>
      <c r="I85" s="329">
        <f>I86+I87</f>
        <v>30691.02594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29.596</v>
      </c>
      <c r="G86" s="330">
        <v>29376.036960000001</v>
      </c>
      <c r="H86" s="330">
        <f>E86-G86</f>
        <v>4980.9630399999987</v>
      </c>
      <c r="I86" s="331">
        <v>30280.097239999999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367.95353</v>
      </c>
      <c r="H87" s="332">
        <f>E87-G87</f>
        <v>457.04647</v>
      </c>
      <c r="I87" s="333">
        <v>410.92869999999999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642.59778999999992</v>
      </c>
      <c r="G88" s="328">
        <f t="shared" si="2"/>
        <v>37577.744750000005</v>
      </c>
      <c r="H88" s="328">
        <f>H89+H94+H95</f>
        <v>22839.255249999995</v>
      </c>
      <c r="I88" s="329">
        <f t="shared" si="2"/>
        <v>34453.446309999999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616.56332999999995</v>
      </c>
      <c r="G89" s="334">
        <f t="shared" si="4"/>
        <v>29221.809270000002</v>
      </c>
      <c r="H89" s="334">
        <f>H90+H91+H92+H93</f>
        <v>19151.190729999998</v>
      </c>
      <c r="I89" s="335">
        <f t="shared" si="4"/>
        <v>25436.078089999999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68.141050000000007</v>
      </c>
      <c r="G90" s="336">
        <v>4224.6604399999997</v>
      </c>
      <c r="H90" s="336">
        <f t="shared" ref="H90:H98" si="5">E90-G90</f>
        <v>9498.3395600000003</v>
      </c>
      <c r="I90" s="337">
        <v>5342.7226199999996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160.16661999999999</v>
      </c>
      <c r="G91" s="336">
        <v>8577.8914100000002</v>
      </c>
      <c r="H91" s="336">
        <f t="shared" si="5"/>
        <v>4774.1085899999998</v>
      </c>
      <c r="I91" s="337">
        <v>7963.7387399999998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175.84062</v>
      </c>
      <c r="G92" s="336">
        <v>9722.5302200000006</v>
      </c>
      <c r="H92" s="336">
        <f t="shared" si="5"/>
        <v>3995.4697799999994</v>
      </c>
      <c r="I92" s="337">
        <v>7424.1897099999996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212.41504</v>
      </c>
      <c r="G93" s="336">
        <v>6696.7272000000003</v>
      </c>
      <c r="H93" s="336">
        <f t="shared" si="5"/>
        <v>883.27279999999973</v>
      </c>
      <c r="I93" s="337">
        <v>4705.4270200000001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4.5064900000000003</v>
      </c>
      <c r="G94" s="334">
        <v>7363.6116700000002</v>
      </c>
      <c r="H94" s="334">
        <f t="shared" si="5"/>
        <v>2727.3883299999998</v>
      </c>
      <c r="I94" s="335">
        <v>7649.6611800000001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21.52797</v>
      </c>
      <c r="G95" s="345">
        <v>992.32380999999998</v>
      </c>
      <c r="H95" s="345">
        <f t="shared" si="5"/>
        <v>960.67619000000002</v>
      </c>
      <c r="I95" s="346">
        <v>1367.70704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0.48677999999999999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98</v>
      </c>
      <c r="G98" s="320">
        <v>515</v>
      </c>
      <c r="H98" s="320">
        <f t="shared" si="5"/>
        <v>-515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770.68056999999988</v>
      </c>
      <c r="G99" s="391">
        <f t="shared" si="6"/>
        <v>68154.615300000005</v>
      </c>
      <c r="H99" s="222">
        <f>H85+H88+H96+H97+H98</f>
        <v>28057.384699999995</v>
      </c>
      <c r="I99" s="198">
        <f>I85+I88+I96+I97+I98</f>
        <v>65569.20829000001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32</v>
      </c>
      <c r="G117" s="194" t="str">
        <f>G19</f>
        <v>LANDET KVANTUM T.O.M UKE 32</v>
      </c>
      <c r="H117" s="194" t="str">
        <f>I19</f>
        <v>RESTKVOTER</v>
      </c>
      <c r="I117" s="195" t="str">
        <f>J19</f>
        <v>LANDET KVANTUM T.O.M. UKE 32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18.846</v>
      </c>
      <c r="G118" s="232">
        <f t="shared" si="7"/>
        <v>35401.030220000001</v>
      </c>
      <c r="H118" s="347">
        <f t="shared" si="7"/>
        <v>10106.969779999999</v>
      </c>
      <c r="I118" s="350">
        <f t="shared" si="7"/>
        <v>44065.184979999998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18.846</v>
      </c>
      <c r="G119" s="244">
        <v>29837.799490000001</v>
      </c>
      <c r="H119" s="351">
        <f>E119-G119</f>
        <v>5896.2005099999988</v>
      </c>
      <c r="I119" s="352">
        <v>36651.001069999998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/>
      <c r="G120" s="244">
        <v>5563.2307300000002</v>
      </c>
      <c r="H120" s="351">
        <f>E120-G120</f>
        <v>3710.7692699999998</v>
      </c>
      <c r="I120" s="352">
        <v>7414.1839099999997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1178.212</v>
      </c>
      <c r="G122" s="295">
        <v>22317.287619999999</v>
      </c>
      <c r="H122" s="298">
        <f>E122-G122</f>
        <v>9502.7123800000008</v>
      </c>
      <c r="I122" s="300">
        <v>23074.825870000001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733.33974000000001</v>
      </c>
      <c r="G123" s="226">
        <f>G132+G129+G124</f>
        <v>41248.285579999996</v>
      </c>
      <c r="H123" s="355">
        <f>H124+H129+H132</f>
        <v>10909.714420000004</v>
      </c>
      <c r="I123" s="356">
        <f>I124+I129+I132</f>
        <v>40012.191870000002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558.63135</v>
      </c>
      <c r="G124" s="377">
        <f>G125+G126+G128+G127</f>
        <v>30686.439249999996</v>
      </c>
      <c r="H124" s="357">
        <f>H125+H126+H127+H128</f>
        <v>8369.5607500000024</v>
      </c>
      <c r="I124" s="358">
        <f>I125+I126+I127+I128</f>
        <v>32012.350750000001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159.05292</v>
      </c>
      <c r="G125" s="240">
        <v>4842.3040899999996</v>
      </c>
      <c r="H125" s="359">
        <f t="shared" ref="H125:H137" si="8">E125-G125</f>
        <v>7652.6959100000004</v>
      </c>
      <c r="I125" s="360">
        <v>4862.6748200000002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69.249579999999995</v>
      </c>
      <c r="G126" s="240">
        <v>7801.7840900000001</v>
      </c>
      <c r="H126" s="359">
        <f t="shared" si="8"/>
        <v>3429.2159099999999</v>
      </c>
      <c r="I126" s="360">
        <v>7818.4104100000004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201.4922</v>
      </c>
      <c r="G127" s="240">
        <v>9754.0514299999995</v>
      </c>
      <c r="H127" s="359">
        <f t="shared" si="8"/>
        <v>-1066.0514299999995</v>
      </c>
      <c r="I127" s="360">
        <v>9468.9929400000001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128.83664999999999</v>
      </c>
      <c r="G128" s="240">
        <v>8288.2996399999993</v>
      </c>
      <c r="H128" s="359">
        <f t="shared" si="8"/>
        <v>-1646.2996399999993</v>
      </c>
      <c r="I128" s="360">
        <v>9862.2725800000007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28.117799999999999</v>
      </c>
      <c r="G129" s="233">
        <v>6321.9770399999998</v>
      </c>
      <c r="H129" s="361">
        <f t="shared" si="8"/>
        <v>-116.97703999999976</v>
      </c>
      <c r="I129" s="362">
        <v>4343.2830199999999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19.047149999999998</v>
      </c>
      <c r="G130" s="240">
        <v>6211.8900800000001</v>
      </c>
      <c r="H130" s="359">
        <f t="shared" si="8"/>
        <v>-506.89008000000013</v>
      </c>
      <c r="I130" s="360">
        <v>4312.0754999999999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9.0706500000000005</v>
      </c>
      <c r="G131" s="240">
        <f>G129-G130</f>
        <v>110.08695999999964</v>
      </c>
      <c r="H131" s="359">
        <f t="shared" si="8"/>
        <v>389.91304000000036</v>
      </c>
      <c r="I131" s="360">
        <f>I129-I130</f>
        <v>31.207519999999931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146.59058999999999</v>
      </c>
      <c r="G132" s="257">
        <v>4239.8692899999996</v>
      </c>
      <c r="H132" s="363">
        <f t="shared" si="8"/>
        <v>2657.1307100000004</v>
      </c>
      <c r="I132" s="364">
        <v>3656.5581000000002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21.644729999999999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234</v>
      </c>
      <c r="H136" s="234">
        <f t="shared" si="8"/>
        <v>-234</v>
      </c>
      <c r="I136" s="297">
        <v>171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1952.0424699999999</v>
      </c>
      <c r="G137" s="186">
        <f>G118+G122+G123+G133+G134+G135+G136</f>
        <v>101453.23441999999</v>
      </c>
      <c r="H137" s="200">
        <f t="shared" si="8"/>
        <v>30411.765580000007</v>
      </c>
      <c r="I137" s="198">
        <f>I118+I121+I122+I123+I133+I134+I135+I136</f>
        <v>109480.04716999999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32</v>
      </c>
      <c r="F156" s="69" t="str">
        <f>G19</f>
        <v>LANDET KVANTUM T.O.M UKE 32</v>
      </c>
      <c r="G156" s="69" t="str">
        <f>I19</f>
        <v>RESTKVOTER</v>
      </c>
      <c r="H156" s="92" t="str">
        <f>J19</f>
        <v>LANDET KVANTUM T.O.M. UKE 32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0.20200000000000001</v>
      </c>
      <c r="F157" s="183">
        <v>17395.448209999999</v>
      </c>
      <c r="G157" s="183">
        <f>D157-F157</f>
        <v>17175.551790000001</v>
      </c>
      <c r="H157" s="220">
        <v>15497.08402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29.084869999999999</v>
      </c>
      <c r="G158" s="183">
        <f>D158-F158</f>
        <v>70.915130000000005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0.20200000000000001</v>
      </c>
      <c r="F160" s="185">
        <f>SUM(F157:F159)</f>
        <v>17424.533079999997</v>
      </c>
      <c r="G160" s="185">
        <f>D160-F160</f>
        <v>17280.466920000003</v>
      </c>
      <c r="H160" s="207">
        <f>SUM(H157:H159)</f>
        <v>15500.945650000001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32</v>
      </c>
      <c r="G176" s="69" t="str">
        <f>G19</f>
        <v>LANDET KVANTUM T.O.M UKE 32</v>
      </c>
      <c r="H176" s="69" t="str">
        <f>I19</f>
        <v>RESTKVOTER</v>
      </c>
      <c r="I176" s="92" t="str">
        <f>J19</f>
        <v>LANDET KVANTUM T.O.M. UKE 32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924.82590000000005</v>
      </c>
      <c r="G177" s="227">
        <f t="shared" ref="G177:H177" si="10">G178+G179+G180+G181</f>
        <v>26042.983650000002</v>
      </c>
      <c r="H177" s="305">
        <f t="shared" si="10"/>
        <v>13785.016349999998</v>
      </c>
      <c r="I177" s="310">
        <f>I178+I179+I180+I181</f>
        <v>22129.273430000001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464.33519999999999</v>
      </c>
      <c r="G178" s="288">
        <v>19080.495800000001</v>
      </c>
      <c r="H178" s="303">
        <f t="shared" ref="H178:H183" si="11">E178-G178</f>
        <v>6416.5041999999994</v>
      </c>
      <c r="I178" s="308">
        <v>17514.206020000001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1865.9486999999999</v>
      </c>
      <c r="H179" s="303">
        <f t="shared" si="11"/>
        <v>4770.0513000000001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63.139499999999998</v>
      </c>
      <c r="G180" s="288">
        <v>2339.5161499999999</v>
      </c>
      <c r="H180" s="303">
        <f t="shared" si="11"/>
        <v>-546.51614999999993</v>
      </c>
      <c r="I180" s="308">
        <v>1581.79423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397.35120000000001</v>
      </c>
      <c r="G181" s="288">
        <v>2757.0230000000001</v>
      </c>
      <c r="H181" s="303">
        <f t="shared" si="11"/>
        <v>3144.9769999999999</v>
      </c>
      <c r="I181" s="308">
        <v>2084.0943200000002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28.017420000000001</v>
      </c>
      <c r="G182" s="289">
        <v>4770.4266600000001</v>
      </c>
      <c r="H182" s="307">
        <f t="shared" si="11"/>
        <v>729.57333999999992</v>
      </c>
      <c r="I182" s="312">
        <v>1913.53396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55.883240000000001</v>
      </c>
      <c r="G183" s="227">
        <f>G184+G185</f>
        <v>2021.96497</v>
      </c>
      <c r="H183" s="305">
        <f t="shared" si="11"/>
        <v>5978.03503</v>
      </c>
      <c r="I183" s="310">
        <f>I184+I185</f>
        <v>2570.9353700000001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14.01998</v>
      </c>
      <c r="G184" s="288">
        <v>255.72165000000001</v>
      </c>
      <c r="H184" s="303"/>
      <c r="I184" s="308">
        <v>1082.5502100000001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41.863259999999997</v>
      </c>
      <c r="G185" s="229">
        <v>1766.24332</v>
      </c>
      <c r="H185" s="306"/>
      <c r="I185" s="311">
        <v>1488.38516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1.5843</v>
      </c>
      <c r="G187" s="228">
        <v>33.202199999999998</v>
      </c>
      <c r="H187" s="304">
        <f>E187-G187</f>
        <v>-33.202199999999998</v>
      </c>
      <c r="I187" s="309">
        <v>31.70739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1010.31086</v>
      </c>
      <c r="G188" s="186">
        <f>G177+G182+G183+G186+G187</f>
        <v>32868.945879999999</v>
      </c>
      <c r="H188" s="200">
        <f>H177+H182+H183+H186+H187</f>
        <v>20469.054119999997</v>
      </c>
      <c r="I188" s="198">
        <f>I177+I182+I183+I186+I187</f>
        <v>26645.910950000001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32</v>
      </c>
      <c r="F205" s="69" t="str">
        <f>G19</f>
        <v>LANDET KVANTUM T.O.M UKE 32</v>
      </c>
      <c r="G205" s="69" t="str">
        <f>I19</f>
        <v>RESTKVOTER</v>
      </c>
      <c r="H205" s="92" t="str">
        <f>J19</f>
        <v>LANDET KVANTUM T.O.M. UKE 32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28.75845</v>
      </c>
      <c r="F206" s="183">
        <v>656.88309000000004</v>
      </c>
      <c r="G206" s="183">
        <f>D206-F206</f>
        <v>443.11690999999996</v>
      </c>
      <c r="H206" s="220">
        <v>724.50210000000004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95.980360000000005</v>
      </c>
      <c r="F207" s="183">
        <v>2325.0015600000002</v>
      </c>
      <c r="G207" s="183">
        <f t="shared" ref="G207:G209" si="12">D207-F207</f>
        <v>1146.9984399999998</v>
      </c>
      <c r="H207" s="220">
        <v>3055.9260800000002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2.596E-2</v>
      </c>
      <c r="F209" s="184">
        <v>3.4924300000000001</v>
      </c>
      <c r="G209" s="183">
        <f t="shared" si="12"/>
        <v>-3.4924300000000001</v>
      </c>
      <c r="H209" s="221">
        <v>0.83275999999999994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124.76477</v>
      </c>
      <c r="F210" s="185">
        <f>SUM(F206:F209)</f>
        <v>2987.4872199999995</v>
      </c>
      <c r="G210" s="185">
        <f>D210-F210</f>
        <v>1634.5127800000005</v>
      </c>
      <c r="H210" s="207">
        <f>H206+H207+H208+H209</f>
        <v>3781.7801400000003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32</v>
      </c>
      <c r="G231" s="401" t="str">
        <f>F205</f>
        <v>LANDET KVANTUM T.O.M UKE 32</v>
      </c>
      <c r="H231" s="401" t="s">
        <v>62</v>
      </c>
      <c r="I231" s="402" t="str">
        <f>H205</f>
        <v>LANDET KVANTUM T.O.M. UKE 32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106.62026</v>
      </c>
      <c r="G235" s="403">
        <f>SUM(G236:G237)</f>
        <v>1022.30202</v>
      </c>
      <c r="H235" s="453">
        <f>E235-G235</f>
        <v>243.69798000000003</v>
      </c>
      <c r="I235" s="403">
        <f>SUM(I236:I237)</f>
        <v>1421.1623500000001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88.129760000000005</v>
      </c>
      <c r="G236" s="405">
        <v>785.62171999999998</v>
      </c>
      <c r="H236" s="454"/>
      <c r="I236" s="405">
        <v>1190.4002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18.490500000000001</v>
      </c>
      <c r="G237" s="406">
        <v>236.68029999999999</v>
      </c>
      <c r="H237" s="455"/>
      <c r="I237" s="414">
        <v>230.76214999999999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106.62026</v>
      </c>
      <c r="G242" s="185">
        <f>G232+G235+G238+G241</f>
        <v>2617.4573700000001</v>
      </c>
      <c r="H242" s="408">
        <f>SUM(H232:H241)</f>
        <v>1441.5426299999999</v>
      </c>
      <c r="I242" s="416">
        <f>I232+I235+I238+I241</f>
        <v>3506.78935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32
&amp;"-,Normal"&amp;11(iht. motatte landings- og sluttsedler fra fiskesalgslagene; alle tallstørrelser i hele tonn)&amp;R13.08.2019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2019-08-13T11:31:00Z</dcterms:modified>
</cp:coreProperties>
</file>