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3040" windowHeight="10848" tabRatio="413"/>
  </bookViews>
  <sheets>
    <sheet name="UKE_40_2018" sheetId="1" r:id="rId1"/>
  </sheets>
  <definedNames>
    <definedName name="Z_14D440E4_F18A_4F78_9989_38C1B133222D_.wvu.Cols" localSheetId="0" hidden="1">UKE_40_2018!#REF!</definedName>
    <definedName name="Z_14D440E4_F18A_4F78_9989_38C1B133222D_.wvu.PrintArea" localSheetId="0" hidden="1">UKE_40_2018!$B$1:$M$247</definedName>
    <definedName name="Z_14D440E4_F18A_4F78_9989_38C1B133222D_.wvu.Rows" localSheetId="0" hidden="1">UKE_40_2018!$359:$1048576,UKE_40_2018!$248:$358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25" i="1" l="1"/>
  <c r="G33" i="1"/>
  <c r="G30" i="1" l="1"/>
  <c r="F30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G126" i="1" l="1"/>
  <c r="G125" i="1" s="1"/>
  <c r="H138" i="1" l="1"/>
  <c r="G25" i="1"/>
  <c r="G32" i="1"/>
  <c r="J32" i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  <c r="F32" i="1"/>
  <c r="F24" i="1" s="1"/>
  <c r="F42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<sst xmlns="http://schemas.openxmlformats.org/spreadsheetml/2006/main" count="256" uniqueCount="129">
  <si>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</si>
  <si>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</si>
  <si>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</si>
  <si>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</si>
  <si>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</si>
  <si>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</si>
  <si>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</si>
  <si>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</si>
  <si>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</si>
  <si>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</si>
  <si>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</si>
  <si>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</si>
  <si>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</si>
  <si>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</si>
  <si>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</si>
  <si>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</si>
  <si>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</si>
  <si>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</si>
  <si>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</si>
  <si>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</si>
  <si>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</si>
  <si>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</si>
  <si>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</si>
  <si>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</si>
  <si>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</si>
  <si>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</si>
  <si>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</si>
  <si>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</si>
  <si>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</si>
  <si>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</si>
  <si>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</si>
  <si>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</si>
  <si>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</si>
  <si>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</si>
  <si>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</si>
  <si>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</si>
  <si>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</si>
  <si>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</si>
  <si>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</si>
  <si>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</si>
  <si>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</si>
  <si>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</si>
  <si>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</si>
  <si>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</si>
  <si>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</si>
  <si>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</si>
  <si>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</si>
  <si>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</si>
  <si>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</si>
  <si>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</si>
  <si>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</si>
  <si>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</si>
  <si>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</si>
  <si>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</si>
  <si>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</si>
  <si>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</si>
  <si>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</si>
  <si>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</si>
  <si>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</si>
  <si>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</si>
  <si>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</si>
  <si>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</si>
  <si>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</si>
  <si>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</si>
  <si>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</si>
  <si>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</si>
  <si>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</si>
  <si>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</si>
  <si>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</si>
  <si>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</si>
  <si>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</si>
  <si>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</si>
  <si>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</si>
  <si>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</si>
  <si>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</si>
  <si>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</si>
  <si>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</si>
  <si>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</si>
  <si>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</si>
  <si>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</si>
  <si>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</si>
  <si>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</si>
  <si>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</si>
  <si>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</si>
  <si>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</si>
  <si>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</si>
  <si>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</si>
  <si>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</si>
  <si>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</si>
  <si>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</si>
  <si>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</si>
  <si>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</si>
  <si>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</si>
  <si>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</si>
  <si>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</si>
  <si>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</si>
  <si>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</si>
  <si>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</si>
  <si>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</si>
  <si>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</si>
  <si>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</si>
  <si>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</si>
  <si>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</si>
  <si>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</si>
  <si>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</si>
  <si>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</si>
  <si>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</si>
  <si>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</si>
  <si>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</si>
  <si>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</si>
  <si>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</si>
  <si>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</si>
  <si>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</si>
  <si>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</si>
  <si>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</si>
  <si>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</si>
  <si>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</si>
  <si>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</si>
  <si>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</si>
  <si>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</si>
  <si>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</si>
  <si>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>3</t>
    </r>
    <r>
      <rPr>
        <sz val="9"/>
        <color theme="1"/>
        <rFont val="Calibri"/>
        <family val="2"/>
      </rPr>
      <t xml:space="preserve"> Registrert rekreasjonsfiske utgjør 387 tonn, men det legges til grunn at hele avsetningen tas</t>
    </r>
  </si>
  <si>
    <t>LANDET KVANTUM UKE 40</t>
  </si>
  <si>
    <t>LANDET KVANTUM T.O.M UKE 40</t>
  </si>
  <si>
    <t>LANDET KVANTUM T.O.M. UKE 40 2017</t>
  </si>
  <si>
    <r>
      <t xml:space="preserve">3 </t>
    </r>
    <r>
      <rPr>
        <sz val="9"/>
        <color theme="1"/>
        <rFont val="Calibri"/>
        <family val="2"/>
      </rPr>
      <t>Registrert rekreasjonsfiske utgjør 1 553 tonn, men det legges til grunn at hele avsetningen tas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</si>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</sst>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="90" zoomScaleNormal="115" zoomScalePageLayoutView="90" workbookViewId="0">
      <selection activeCell="J241" sqref="J241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7.88671875" style="71" customWidth="1"/>
    <col min="10" max="10" width="18.332031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7" t="s">
        <v>117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101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102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87" t="s">
        <v>103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1" t="s">
        <v>104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3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5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122</v>
      </c>
      <c r="G20" s="325" t="s">
        <v>123</v>
      </c>
      <c r="H20" s="326" t="s">
        <v>74</v>
      </c>
      <c r="I20" s="326" t="s">
        <v>63</v>
      </c>
      <c r="J20" s="327" t="s">
        <v>124</v>
      </c>
      <c r="K20" s="117"/>
      <c r="L20" s="4"/>
      <c r="M20" s="4"/>
    </row>
    <row r="21" spans="1:13" ht="14.1" customHeight="1" x14ac:dyDescent="0.3">
      <c r="B21" s="120"/>
      <c r="C21" s="257" t="s">
        <v>16</v>
      </c>
      <c r="D21" s="312">
        <f>D23+D22</f>
        <v>109874</v>
      </c>
      <c r="E21" s="328">
        <f>E22+E23</f>
        <v>111338</v>
      </c>
      <c r="F21" s="328">
        <f>F23+F22</f>
        <v>957.69669999999996</v>
      </c>
      <c r="G21" s="328">
        <f>G22+G23</f>
        <v>73081.888800000001</v>
      </c>
      <c r="H21" s="328"/>
      <c r="I21" s="328">
        <f>I23+I22</f>
        <v>38256.111199999999</v>
      </c>
      <c r="J21" s="329">
        <f>J23+J22</f>
        <v>91239.272200000007</v>
      </c>
      <c r="K21" s="129"/>
      <c r="L21" s="157"/>
      <c r="M21" s="157"/>
    </row>
    <row r="22" spans="1:13" ht="14.1" customHeight="1" x14ac:dyDescent="0.3">
      <c r="B22" s="120"/>
      <c r="C22" s="258" t="s">
        <v>12</v>
      </c>
      <c r="D22" s="313">
        <v>109124</v>
      </c>
      <c r="E22" s="330">
        <v>110588</v>
      </c>
      <c r="F22" s="330">
        <v>952.83669999999995</v>
      </c>
      <c r="G22" s="330">
        <v>72450.891499999998</v>
      </c>
      <c r="H22" s="330"/>
      <c r="I22" s="330">
        <f>E22-G22</f>
        <v>38137.108500000002</v>
      </c>
      <c r="J22" s="331">
        <v>90688.657600000006</v>
      </c>
      <c r="K22" s="129"/>
      <c r="L22" s="157"/>
      <c r="M22" s="157"/>
    </row>
    <row r="23" spans="1:13" ht="14.1" customHeight="1" thickBot="1" x14ac:dyDescent="0.35">
      <c r="B23" s="120"/>
      <c r="C23" s="259" t="s">
        <v>11</v>
      </c>
      <c r="D23" s="324">
        <v>750</v>
      </c>
      <c r="E23" s="332">
        <v>750</v>
      </c>
      <c r="F23" s="332">
        <v>4.8600000000000003</v>
      </c>
      <c r="G23" s="332">
        <v>630.9973</v>
      </c>
      <c r="H23" s="332"/>
      <c r="I23" s="330">
        <f>E23-G23</f>
        <v>119.0027</v>
      </c>
      <c r="J23" s="331">
        <v>550.6146</v>
      </c>
      <c r="K23" s="129"/>
      <c r="L23" s="157"/>
      <c r="M23" s="157"/>
    </row>
    <row r="24" spans="1:13" ht="14.1" customHeight="1" x14ac:dyDescent="0.3">
      <c r="B24" s="120"/>
      <c r="C24" s="257" t="s">
        <v>17</v>
      </c>
      <c r="D24" s="312">
        <f>D32+D31+D25</f>
        <v>228341</v>
      </c>
      <c r="E24" s="328">
        <f>E25+E31+E32</f>
        <v>226650</v>
      </c>
      <c r="F24" s="328">
        <f>F32+F31+F25</f>
        <v>814.41429999999991</v>
      </c>
      <c r="G24" s="328">
        <f>G25+G31+G32</f>
        <v>217715.50090000001</v>
      </c>
      <c r="H24" s="328"/>
      <c r="I24" s="328">
        <f>I25+I31+I32</f>
        <v>8934.4991000000045</v>
      </c>
      <c r="J24" s="329">
        <f>J25+J31+J32</f>
        <v>248352.99734999999</v>
      </c>
      <c r="K24" s="129"/>
      <c r="L24" s="157"/>
      <c r="M24" s="157"/>
    </row>
    <row r="25" spans="1:13" ht="15" customHeight="1" x14ac:dyDescent="0.3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180746</v>
      </c>
      <c r="F25" s="334">
        <f>F26+F27+F28+F29</f>
        <v>481.85179999999997</v>
      </c>
      <c r="G25" s="334">
        <f>G26+G27+G28+G29</f>
        <v>172687.61600000001</v>
      </c>
      <c r="H25" s="334"/>
      <c r="I25" s="334">
        <f>I26+I27+I28+I29+I30</f>
        <v>8058.3840000000055</v>
      </c>
      <c r="J25" s="335">
        <f>J26+J27+J28+J29+J30</f>
        <v>196792.36554999999</v>
      </c>
      <c r="K25" s="129"/>
      <c r="L25" s="157"/>
      <c r="M25" s="157"/>
    </row>
    <row r="26" spans="1:13" ht="14.1" customHeight="1" x14ac:dyDescent="0.3">
      <c r="A26" s="22"/>
      <c r="B26" s="131"/>
      <c r="C26" s="263" t="s">
        <v>22</v>
      </c>
      <c r="D26" s="315">
        <v>45392</v>
      </c>
      <c r="E26" s="336">
        <v>49760</v>
      </c>
      <c r="F26" s="336">
        <v>68.011499999999998</v>
      </c>
      <c r="G26" s="336">
        <v>51262.157299999999</v>
      </c>
      <c r="H26" s="336">
        <v>1183</v>
      </c>
      <c r="I26" s="336">
        <f>E26-G26+H26</f>
        <v>-319.15729999999894</v>
      </c>
      <c r="J26" s="337">
        <v>49462.323499999999</v>
      </c>
      <c r="K26" s="129"/>
      <c r="L26" s="157"/>
      <c r="M26" s="157"/>
    </row>
    <row r="27" spans="1:13" ht="14.1" customHeight="1" x14ac:dyDescent="0.3">
      <c r="A27" s="22"/>
      <c r="B27" s="131"/>
      <c r="C27" s="263" t="s">
        <v>59</v>
      </c>
      <c r="D27" s="315">
        <v>44493</v>
      </c>
      <c r="E27" s="336">
        <v>44908</v>
      </c>
      <c r="F27" s="336">
        <v>162.39250000000001</v>
      </c>
      <c r="G27" s="336">
        <v>48087.241199999997</v>
      </c>
      <c r="H27" s="336">
        <v>2037</v>
      </c>
      <c r="I27" s="336">
        <f>E27-G27+H27</f>
        <v>-1142.2411999999968</v>
      </c>
      <c r="J27" s="337">
        <v>52470.470699999998</v>
      </c>
      <c r="K27" s="129"/>
      <c r="L27" s="157"/>
      <c r="M27" s="157"/>
    </row>
    <row r="28" spans="1:13" ht="14.1" customHeight="1" x14ac:dyDescent="0.3">
      <c r="A28" s="22"/>
      <c r="B28" s="131"/>
      <c r="C28" s="263" t="s">
        <v>60</v>
      </c>
      <c r="D28" s="315">
        <v>42834</v>
      </c>
      <c r="E28" s="336">
        <v>41844</v>
      </c>
      <c r="F28" s="336">
        <v>204.12870000000001</v>
      </c>
      <c r="G28" s="336">
        <v>42958.875399999997</v>
      </c>
      <c r="H28" s="336">
        <v>3074</v>
      </c>
      <c r="I28" s="336">
        <f>E28-G28+H28</f>
        <v>1959.1246000000028</v>
      </c>
      <c r="J28" s="337">
        <v>57745.824699999997</v>
      </c>
      <c r="K28" s="129"/>
      <c r="L28" s="157"/>
      <c r="M28" s="157"/>
    </row>
    <row r="29" spans="1:13" ht="14.1" customHeight="1" x14ac:dyDescent="0.3">
      <c r="A29" s="22"/>
      <c r="B29" s="131"/>
      <c r="C29" s="263" t="s">
        <v>92</v>
      </c>
      <c r="D29" s="315">
        <v>28645</v>
      </c>
      <c r="E29" s="336">
        <v>27034</v>
      </c>
      <c r="F29" s="336">
        <v>47.319099999999999</v>
      </c>
      <c r="G29" s="336">
        <v>30379.342100000002</v>
      </c>
      <c r="H29" s="336">
        <v>2552</v>
      </c>
      <c r="I29" s="336">
        <f>E29-G29+H29</f>
        <v>-793.34210000000166</v>
      </c>
      <c r="J29" s="337">
        <v>37113.746650000001</v>
      </c>
      <c r="K29" s="129"/>
      <c r="L29" s="157"/>
      <c r="M29" s="157"/>
    </row>
    <row r="30" spans="1:13" ht="14.1" customHeight="1" x14ac:dyDescent="0.3">
      <c r="A30" s="22"/>
      <c r="B30" s="131"/>
      <c r="C30" s="263" t="s">
        <v>93</v>
      </c>
      <c r="D30" s="315">
        <v>17200</v>
      </c>
      <c r="E30" s="336">
        <v>17200</v>
      </c>
      <c r="F30" s="336">
        <f>G30-8611</f>
        <v>235</v>
      </c>
      <c r="G30" s="336">
        <f>SUM(H26:H29)</f>
        <v>8846</v>
      </c>
      <c r="H30" s="336"/>
      <c r="I30" s="336">
        <f>E30-G30</f>
        <v>8354</v>
      </c>
      <c r="J30" s="337"/>
      <c r="K30" s="129"/>
      <c r="L30" s="157"/>
      <c r="M30" s="157"/>
    </row>
    <row r="31" spans="1:13" ht="14.1" customHeight="1" x14ac:dyDescent="0.3">
      <c r="A31" s="23"/>
      <c r="B31" s="130"/>
      <c r="C31" s="264" t="s">
        <v>18</v>
      </c>
      <c r="D31" s="314">
        <v>28576</v>
      </c>
      <c r="E31" s="334">
        <v>29602</v>
      </c>
      <c r="F31" s="334">
        <v>309.8759</v>
      </c>
      <c r="G31" s="334">
        <v>18789.0903</v>
      </c>
      <c r="H31" s="392"/>
      <c r="I31" s="392">
        <f>E31-G31</f>
        <v>10812.9097</v>
      </c>
      <c r="J31" s="408">
        <v>21967.631799999999</v>
      </c>
      <c r="K31" s="129"/>
      <c r="L31" s="157"/>
      <c r="M31" s="157"/>
    </row>
    <row r="32" spans="1:13" ht="14.1" customHeight="1" x14ac:dyDescent="0.3">
      <c r="A32" s="23"/>
      <c r="B32" s="130"/>
      <c r="C32" s="264" t="s">
        <v>94</v>
      </c>
      <c r="D32" s="314">
        <f>D33+D34</f>
        <v>21201</v>
      </c>
      <c r="E32" s="334">
        <f>E34+E33</f>
        <v>16302</v>
      </c>
      <c r="F32" s="334">
        <f>F33</f>
        <v>22.686599999999999</v>
      </c>
      <c r="G32" s="334">
        <f>G33</f>
        <v>26238.794600000001</v>
      </c>
      <c r="H32" s="336"/>
      <c r="I32" s="392">
        <f>I33+I34</f>
        <v>-9936.7946000000011</v>
      </c>
      <c r="J32" s="408">
        <f>J33</f>
        <v>29593</v>
      </c>
      <c r="K32" s="129"/>
      <c r="L32" s="157"/>
      <c r="M32" s="157"/>
    </row>
    <row r="33" spans="1:13" ht="14.1" customHeight="1" x14ac:dyDescent="0.3">
      <c r="A33" s="22"/>
      <c r="B33" s="131"/>
      <c r="C33" s="263" t="s">
        <v>10</v>
      </c>
      <c r="D33" s="315">
        <v>19101</v>
      </c>
      <c r="E33" s="336">
        <v>14202</v>
      </c>
      <c r="F33" s="336">
        <v>22.686599999999999</v>
      </c>
      <c r="G33" s="336">
        <f>32327.7946-G37</f>
        <v>26238.794600000001</v>
      </c>
      <c r="H33" s="336">
        <v>634</v>
      </c>
      <c r="I33" s="336">
        <f>E33-G33+H33</f>
        <v>-11402.794600000001</v>
      </c>
      <c r="J33" s="337">
        <v>29593</v>
      </c>
      <c r="K33" s="129"/>
      <c r="L33" s="157"/>
      <c r="M33" s="157"/>
    </row>
    <row r="34" spans="1:13" ht="14.1" customHeight="1" thickBot="1" x14ac:dyDescent="0.35">
      <c r="A34" s="22"/>
      <c r="B34" s="131"/>
      <c r="C34" s="338" t="s">
        <v>95</v>
      </c>
      <c r="D34" s="316">
        <v>2100</v>
      </c>
      <c r="E34" s="339">
        <v>2100</v>
      </c>
      <c r="F34" s="339">
        <f>G34-616</f>
        <v>18</v>
      </c>
      <c r="G34" s="339">
        <f>H33</f>
        <v>634</v>
      </c>
      <c r="H34" s="339"/>
      <c r="I34" s="339">
        <f>E34-G34</f>
        <v>1466</v>
      </c>
      <c r="J34" s="340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5">
        <v>4000</v>
      </c>
      <c r="E35" s="341">
        <v>4000</v>
      </c>
      <c r="F35" s="341"/>
      <c r="G35" s="341">
        <v>3941.0522000000001</v>
      </c>
      <c r="H35" s="341"/>
      <c r="I35" s="368">
        <f t="shared" ref="I35:I41" si="0">E35-G35</f>
        <v>58.947799999999916</v>
      </c>
      <c r="J35" s="369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7">
        <v>703</v>
      </c>
      <c r="E36" s="318">
        <v>703</v>
      </c>
      <c r="F36" s="318">
        <v>4.1669999999999998</v>
      </c>
      <c r="G36" s="318">
        <v>694.85699999999997</v>
      </c>
      <c r="H36" s="318"/>
      <c r="I36" s="368">
        <f t="shared" si="0"/>
        <v>8.1430000000000291</v>
      </c>
      <c r="J36" s="409">
        <v>410.34410000000003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7">
        <v>3000</v>
      </c>
      <c r="E37" s="318">
        <v>3000</v>
      </c>
      <c r="F37" s="318"/>
      <c r="G37" s="318">
        <v>6089</v>
      </c>
      <c r="H37" s="367"/>
      <c r="I37" s="368">
        <f t="shared" si="0"/>
        <v>-3089</v>
      </c>
      <c r="J37" s="409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7">
        <v>7000</v>
      </c>
      <c r="E38" s="318">
        <v>7000</v>
      </c>
      <c r="F38" s="318">
        <v>1.9837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7">
        <v>3000</v>
      </c>
      <c r="E39" s="318">
        <v>3000</v>
      </c>
      <c r="F39" s="318">
        <v>0.751</v>
      </c>
      <c r="G39" s="318">
        <v>1188.8072</v>
      </c>
      <c r="H39" s="318"/>
      <c r="I39" s="368">
        <f t="shared" si="0"/>
        <v>1811.1928</v>
      </c>
      <c r="J39" s="409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7">
        <v>500</v>
      </c>
      <c r="E40" s="318">
        <v>500</v>
      </c>
      <c r="F40" s="318"/>
      <c r="G40" s="318"/>
      <c r="H40" s="318"/>
      <c r="I40" s="368">
        <f t="shared" si="0"/>
        <v>500</v>
      </c>
      <c r="J40" s="409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7">
        <v>0</v>
      </c>
      <c r="E41" s="318"/>
      <c r="F41" s="318"/>
      <c r="G41" s="318">
        <v>318</v>
      </c>
      <c r="H41" s="318"/>
      <c r="I41" s="368">
        <f t="shared" si="0"/>
        <v>-318</v>
      </c>
      <c r="J41" s="409">
        <v>341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356191</v>
      </c>
      <c r="F42" s="320">
        <f>F21+F24+F35+F36+F37+F38+F41+F39</f>
        <v>1779.0126999999998</v>
      </c>
      <c r="G42" s="320">
        <f>G21+G24+G35+G36+G37+G38+G39+G41</f>
        <v>310029.10609999998</v>
      </c>
      <c r="H42" s="196">
        <f>H26+H27+H28+H29+H33</f>
        <v>9480</v>
      </c>
      <c r="I42" s="300">
        <f>I21+I24+I35+I36+I37+I38+I39+I40+I41</f>
        <v>46161.893900000003</v>
      </c>
      <c r="J42" s="197">
        <f>J21+J24+J35+J36+J37+J38+J39+J40+J41</f>
        <v>350185.21009999997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118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119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5"/>
      <c r="E46" s="365"/>
      <c r="F46" s="365"/>
      <c r="G46" s="366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6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42" t="s">
        <v>2</v>
      </c>
      <c r="D51" s="443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4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4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4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4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5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55" t="s">
        <v>8</v>
      </c>
      <c r="C57" s="456"/>
      <c r="D57" s="456"/>
      <c r="E57" s="456"/>
      <c r="F57" s="456"/>
      <c r="G57" s="456"/>
      <c r="H57" s="456"/>
      <c r="I57" s="456"/>
      <c r="J57" s="456"/>
      <c r="K57" s="457"/>
      <c r="L57" s="205"/>
      <c r="M57" s="205"/>
    </row>
    <row r="58" spans="2:13" s="3" customFormat="1" ht="63" thickBot="1" x14ac:dyDescent="0.35">
      <c r="B58" s="143"/>
      <c r="C58" s="403" t="s">
        <v>19</v>
      </c>
      <c r="D58" s="404" t="s">
        <v>20</v>
      </c>
      <c r="E58" s="326" t="str">
        <f>F20</f>
        <v>LANDET KVANTUM UKE 40</v>
      </c>
      <c r="F58" s="326" t="str">
        <f>G20</f>
        <v>LANDET KVANTUM T.O.M UKE 40</v>
      </c>
      <c r="G58" s="326" t="str">
        <f>I20</f>
        <v>RESTKVOTER</v>
      </c>
      <c r="H58" s="327" t="str">
        <f>J20</f>
        <v>LANDET KVANTUM T.O.M. UKE 40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0" t="s">
        <v>32</v>
      </c>
      <c r="D59" s="464">
        <v>5346</v>
      </c>
      <c r="E59" s="347">
        <v>108.70950000000001</v>
      </c>
      <c r="F59" s="412">
        <v>1880.0654</v>
      </c>
      <c r="G59" s="466">
        <f>D59-F59-F60</f>
        <v>2040.0989</v>
      </c>
      <c r="H59" s="348">
        <v>1706.6379999999999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65"/>
      <c r="E60" s="428"/>
      <c r="F60" s="418">
        <v>1425.8357000000001</v>
      </c>
      <c r="G60" s="467"/>
      <c r="H60" s="415">
        <v>1302.7835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02">
        <v>200</v>
      </c>
      <c r="E61" s="380"/>
      <c r="F61" s="419">
        <v>74.575000000000003</v>
      </c>
      <c r="G61" s="386">
        <f>D61-F61</f>
        <v>125.425</v>
      </c>
      <c r="H61" s="416">
        <v>68.6691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0" t="s">
        <v>120</v>
      </c>
      <c r="D62" s="422">
        <v>8019</v>
      </c>
      <c r="E62" s="347">
        <f>SUM(E63:E65)</f>
        <v>2.8961000000000001</v>
      </c>
      <c r="F62" s="412">
        <f>F63+F64+F65</f>
        <v>7658.0942999999997</v>
      </c>
      <c r="G62" s="347">
        <f>D62-F62</f>
        <v>360.90570000000025</v>
      </c>
      <c r="H62" s="348">
        <f>H63+H64+H65</f>
        <v>7593.1684999999998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423"/>
      <c r="E63" s="357"/>
      <c r="F63" s="413">
        <v>3370.4108000000001</v>
      </c>
      <c r="G63" s="357"/>
      <c r="H63" s="358">
        <v>3457.6862999999998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423"/>
      <c r="E64" s="357">
        <v>2.8961000000000001</v>
      </c>
      <c r="F64" s="413">
        <v>2897.3647000000001</v>
      </c>
      <c r="G64" s="357"/>
      <c r="H64" s="358">
        <v>2863.4178999999999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06" t="s">
        <v>35</v>
      </c>
      <c r="D65" s="424"/>
      <c r="E65" s="421"/>
      <c r="F65" s="414">
        <v>1390.3188</v>
      </c>
      <c r="G65" s="421"/>
      <c r="H65" s="378">
        <v>1272.0643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05" t="s">
        <v>36</v>
      </c>
      <c r="D66" s="425">
        <v>190</v>
      </c>
      <c r="E66" s="380"/>
      <c r="F66" s="419">
        <v>50.3733</v>
      </c>
      <c r="G66" s="380">
        <f>D66-F66</f>
        <v>139.6267</v>
      </c>
      <c r="H66" s="416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426"/>
      <c r="E67" s="379"/>
      <c r="F67" s="420"/>
      <c r="G67" s="379"/>
      <c r="H67" s="417">
        <v>62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427">
        <f>SUM(D59:D67)</f>
        <v>13755</v>
      </c>
      <c r="E68" s="200">
        <f>E59+E60+E61+E62+E66+E67</f>
        <v>111.60560000000001</v>
      </c>
      <c r="F68" s="222">
        <f>F59+F60+F61+F62+F66+F67</f>
        <v>11088.9437</v>
      </c>
      <c r="G68" s="200">
        <f>G59+G60+G61+G62+G66+G67</f>
        <v>2666.0563000000002</v>
      </c>
      <c r="H68" s="197">
        <f>H59+H60+H61+H62+H66+H67</f>
        <v>10734.0113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62" t="s">
        <v>126</v>
      </c>
      <c r="D69" s="462"/>
      <c r="E69" s="462"/>
      <c r="F69" s="221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53" t="s">
        <v>2</v>
      </c>
      <c r="D76" s="454"/>
      <c r="E76" s="453" t="s">
        <v>20</v>
      </c>
      <c r="F76" s="458"/>
      <c r="G76" s="453" t="s">
        <v>21</v>
      </c>
      <c r="H76" s="454"/>
      <c r="I76" s="157"/>
      <c r="J76" s="157"/>
      <c r="K76" s="116"/>
      <c r="L76" s="137"/>
      <c r="M76" s="137"/>
    </row>
    <row r="77" spans="2:13" ht="14.4" x14ac:dyDescent="0.3">
      <c r="B77" s="246"/>
      <c r="C77" s="166" t="s">
        <v>27</v>
      </c>
      <c r="D77" s="170">
        <v>99230</v>
      </c>
      <c r="E77" s="247" t="s">
        <v>5</v>
      </c>
      <c r="F77" s="240">
        <v>37797</v>
      </c>
      <c r="G77" s="248" t="s">
        <v>25</v>
      </c>
      <c r="H77" s="240">
        <v>11101</v>
      </c>
      <c r="I77" s="167"/>
      <c r="J77" s="167"/>
      <c r="K77" s="249"/>
      <c r="L77" s="290"/>
      <c r="M77" s="137"/>
    </row>
    <row r="78" spans="2:13" ht="14.4" x14ac:dyDescent="0.3">
      <c r="B78" s="246"/>
      <c r="C78" s="166" t="s">
        <v>3</v>
      </c>
      <c r="D78" s="170">
        <v>90230</v>
      </c>
      <c r="E78" s="250" t="s">
        <v>6</v>
      </c>
      <c r="F78" s="170">
        <v>61670</v>
      </c>
      <c r="G78" s="248" t="s">
        <v>57</v>
      </c>
      <c r="H78" s="170">
        <v>45636</v>
      </c>
      <c r="I78" s="167"/>
      <c r="J78" s="167"/>
      <c r="K78" s="249"/>
      <c r="L78" s="290"/>
      <c r="M78" s="137"/>
    </row>
    <row r="79" spans="2:13" ht="16.8" thickBot="1" x14ac:dyDescent="0.35">
      <c r="B79" s="246"/>
      <c r="C79" s="166" t="s">
        <v>102</v>
      </c>
      <c r="D79" s="170">
        <v>12845</v>
      </c>
      <c r="E79" s="166" t="s">
        <v>101</v>
      </c>
      <c r="F79" s="170">
        <v>2138</v>
      </c>
      <c r="G79" s="248" t="s">
        <v>58</v>
      </c>
      <c r="H79" s="170">
        <v>4933</v>
      </c>
      <c r="I79" s="167"/>
      <c r="J79" s="167"/>
      <c r="K79" s="249"/>
      <c r="L79" s="290"/>
      <c r="M79" s="137"/>
    </row>
    <row r="80" spans="2:13" ht="14.1" customHeight="1" thickBot="1" x14ac:dyDescent="0.35">
      <c r="B80" s="246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1"/>
      <c r="L80" s="254"/>
      <c r="M80" s="119"/>
    </row>
    <row r="81" spans="1:13" ht="12" customHeight="1" x14ac:dyDescent="0.3">
      <c r="B81" s="246"/>
      <c r="C81" s="387" t="s">
        <v>105</v>
      </c>
      <c r="D81" s="201"/>
      <c r="E81" s="201"/>
      <c r="F81" s="201"/>
      <c r="G81" s="201"/>
      <c r="H81" s="201"/>
      <c r="I81" s="253"/>
      <c r="J81" s="254"/>
      <c r="K81" s="251"/>
      <c r="L81" s="254"/>
      <c r="M81" s="119"/>
    </row>
    <row r="82" spans="1:13" ht="14.25" customHeight="1" x14ac:dyDescent="0.3">
      <c r="B82" s="246"/>
      <c r="C82" s="463" t="s">
        <v>106</v>
      </c>
      <c r="D82" s="463"/>
      <c r="E82" s="463"/>
      <c r="F82" s="463"/>
      <c r="G82" s="463"/>
      <c r="H82" s="463"/>
      <c r="I82" s="253"/>
      <c r="J82" s="254"/>
      <c r="K82" s="251"/>
      <c r="L82" s="254"/>
      <c r="M82" s="119"/>
    </row>
    <row r="83" spans="1:13" ht="6" customHeight="1" thickBot="1" x14ac:dyDescent="0.35">
      <c r="B83" s="246"/>
      <c r="C83" s="463"/>
      <c r="D83" s="463"/>
      <c r="E83" s="463"/>
      <c r="F83" s="463"/>
      <c r="G83" s="463"/>
      <c r="H83" s="463"/>
      <c r="I83" s="254"/>
      <c r="J83" s="254"/>
      <c r="K83" s="251"/>
      <c r="L83" s="254"/>
      <c r="M83" s="119"/>
    </row>
    <row r="84" spans="1:13" ht="14.1" customHeight="1" x14ac:dyDescent="0.3">
      <c r="B84" s="459" t="s">
        <v>8</v>
      </c>
      <c r="C84" s="460"/>
      <c r="D84" s="460"/>
      <c r="E84" s="460"/>
      <c r="F84" s="460"/>
      <c r="G84" s="460"/>
      <c r="H84" s="460"/>
      <c r="I84" s="460"/>
      <c r="J84" s="460"/>
      <c r="K84" s="461"/>
      <c r="L84" s="291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5" t="s">
        <v>76</v>
      </c>
      <c r="E86" s="321" t="s">
        <v>73</v>
      </c>
      <c r="F86" s="321" t="str">
        <f>F20</f>
        <v>LANDET KVANTUM UKE 40</v>
      </c>
      <c r="G86" s="321" t="str">
        <f>G20</f>
        <v>LANDET KVANTUM T.O.M UKE 40</v>
      </c>
      <c r="H86" s="194" t="str">
        <f>I20</f>
        <v>RESTKVOTER</v>
      </c>
      <c r="I86" s="195" t="str">
        <f>J20</f>
        <v>LANDET KVANTUM T.O.M. UKE 40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3" t="s">
        <v>16</v>
      </c>
      <c r="D87" s="312">
        <f>D89+D88</f>
        <v>37797</v>
      </c>
      <c r="E87" s="328">
        <f>E89+E88</f>
        <v>37875</v>
      </c>
      <c r="F87" s="328">
        <f>F89+F88</f>
        <v>22.067699999999999</v>
      </c>
      <c r="G87" s="328">
        <f>G88+G89</f>
        <v>31580.721099999999</v>
      </c>
      <c r="H87" s="328">
        <f>H88+H89</f>
        <v>6294.2789000000002</v>
      </c>
      <c r="I87" s="329">
        <f>I88+I89</f>
        <v>46577.209899999994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58" t="s">
        <v>12</v>
      </c>
      <c r="D88" s="313">
        <v>37047</v>
      </c>
      <c r="E88" s="330">
        <v>37125</v>
      </c>
      <c r="F88" s="330">
        <v>7.3746999999999998</v>
      </c>
      <c r="G88" s="330">
        <v>31019.7922</v>
      </c>
      <c r="H88" s="330">
        <f>E88-G88</f>
        <v>6105.2078000000001</v>
      </c>
      <c r="I88" s="331">
        <v>46319.728199999998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4" t="s">
        <v>11</v>
      </c>
      <c r="D89" s="324">
        <v>750</v>
      </c>
      <c r="E89" s="332">
        <v>750</v>
      </c>
      <c r="F89" s="332">
        <v>14.693</v>
      </c>
      <c r="G89" s="332">
        <v>560.9289</v>
      </c>
      <c r="H89" s="332">
        <f>E89-G89</f>
        <v>189.0711</v>
      </c>
      <c r="I89" s="333">
        <v>257.48169999999999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7" t="s">
        <v>17</v>
      </c>
      <c r="D90" s="312">
        <f t="shared" ref="D90:I90" si="1">D91+D96+D97</f>
        <v>63185</v>
      </c>
      <c r="E90" s="328">
        <f t="shared" si="1"/>
        <v>74063</v>
      </c>
      <c r="F90" s="328">
        <f t="shared" si="1"/>
        <v>444.15350000000001</v>
      </c>
      <c r="G90" s="328">
        <f t="shared" si="1"/>
        <v>39124.165799999995</v>
      </c>
      <c r="H90" s="328">
        <f>H91+H96+H97</f>
        <v>34938.834200000005</v>
      </c>
      <c r="I90" s="329">
        <f t="shared" si="1"/>
        <v>44481.914000000004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4" t="s">
        <v>91</v>
      </c>
      <c r="D91" s="314">
        <f t="shared" ref="D91:I91" si="2">D92+D93+D94+D95</f>
        <v>47151</v>
      </c>
      <c r="E91" s="334">
        <f t="shared" si="2"/>
        <v>56854</v>
      </c>
      <c r="F91" s="334">
        <f t="shared" si="2"/>
        <v>341.87170000000003</v>
      </c>
      <c r="G91" s="334">
        <f t="shared" si="2"/>
        <v>29431.322699999997</v>
      </c>
      <c r="H91" s="334">
        <f>H92+H93+H94+H95</f>
        <v>27422.677300000003</v>
      </c>
      <c r="I91" s="335">
        <f t="shared" si="2"/>
        <v>32160.573400000001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3" t="s">
        <v>22</v>
      </c>
      <c r="D92" s="315">
        <v>13457</v>
      </c>
      <c r="E92" s="336">
        <v>16514</v>
      </c>
      <c r="F92" s="336">
        <v>89.366200000000006</v>
      </c>
      <c r="G92" s="336">
        <v>6130.8073999999997</v>
      </c>
      <c r="H92" s="336">
        <f t="shared" ref="H92:H100" si="3">E92-G92</f>
        <v>10383.1926</v>
      </c>
      <c r="I92" s="337">
        <v>5616.7794000000004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3" t="s">
        <v>23</v>
      </c>
      <c r="D93" s="315">
        <v>12792</v>
      </c>
      <c r="E93" s="336">
        <v>15627</v>
      </c>
      <c r="F93" s="336">
        <v>145.61840000000001</v>
      </c>
      <c r="G93" s="336">
        <v>8813.3446999999996</v>
      </c>
      <c r="H93" s="336">
        <f t="shared" si="3"/>
        <v>6813.6553000000004</v>
      </c>
      <c r="I93" s="337">
        <v>8132.2420000000002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3" t="s">
        <v>24</v>
      </c>
      <c r="D94" s="315">
        <v>13463</v>
      </c>
      <c r="E94" s="336">
        <v>16606</v>
      </c>
      <c r="F94" s="336">
        <v>64.769000000000005</v>
      </c>
      <c r="G94" s="336">
        <v>8202.6049999999996</v>
      </c>
      <c r="H94" s="336">
        <f t="shared" si="3"/>
        <v>8403.3950000000004</v>
      </c>
      <c r="I94" s="337">
        <v>10540.9763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3" t="s">
        <v>92</v>
      </c>
      <c r="D95" s="315">
        <v>7439</v>
      </c>
      <c r="E95" s="336">
        <v>8107</v>
      </c>
      <c r="F95" s="336">
        <v>42.118099999999998</v>
      </c>
      <c r="G95" s="336">
        <v>6284.5655999999999</v>
      </c>
      <c r="H95" s="336">
        <f t="shared" si="3"/>
        <v>1822.4344000000001</v>
      </c>
      <c r="I95" s="337">
        <v>7870.5757000000003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4" t="s">
        <v>29</v>
      </c>
      <c r="D96" s="314">
        <v>11101</v>
      </c>
      <c r="E96" s="334">
        <v>11124</v>
      </c>
      <c r="F96" s="334">
        <v>78.88</v>
      </c>
      <c r="G96" s="334">
        <v>8141.8445000000002</v>
      </c>
      <c r="H96" s="334">
        <f t="shared" si="3"/>
        <v>2982.1554999999998</v>
      </c>
      <c r="I96" s="335">
        <v>10537.092699999999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5" t="s">
        <v>89</v>
      </c>
      <c r="D97" s="322">
        <v>4933</v>
      </c>
      <c r="E97" s="345">
        <v>6085</v>
      </c>
      <c r="F97" s="345">
        <v>23.401800000000001</v>
      </c>
      <c r="G97" s="345">
        <v>1550.9985999999999</v>
      </c>
      <c r="H97" s="345">
        <f t="shared" si="3"/>
        <v>4534.0014000000001</v>
      </c>
      <c r="I97" s="346">
        <v>1784.2479000000001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5">
        <v>323</v>
      </c>
      <c r="E98" s="341">
        <v>323</v>
      </c>
      <c r="F98" s="341"/>
      <c r="G98" s="341">
        <v>12.828099999999999</v>
      </c>
      <c r="H98" s="341">
        <f t="shared" si="3"/>
        <v>310.17189999999999</v>
      </c>
      <c r="I98" s="342">
        <v>25.680599999999998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7">
        <v>300</v>
      </c>
      <c r="E99" s="318">
        <v>300</v>
      </c>
      <c r="F99" s="318"/>
      <c r="G99" s="318">
        <v>300</v>
      </c>
      <c r="H99" s="318">
        <f t="shared" si="3"/>
        <v>0</v>
      </c>
      <c r="I99" s="323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6" t="s">
        <v>14</v>
      </c>
      <c r="D100" s="317"/>
      <c r="E100" s="318"/>
      <c r="F100" s="318">
        <v>3</v>
      </c>
      <c r="G100" s="318">
        <v>117</v>
      </c>
      <c r="H100" s="318">
        <f t="shared" si="3"/>
        <v>-117</v>
      </c>
      <c r="I100" s="323">
        <v>84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19">
        <f t="shared" ref="D101:G101" si="4">D87+D90+D98+D99+D100</f>
        <v>101605</v>
      </c>
      <c r="E101" s="222">
        <f>E87+E90+E98+E99+E100</f>
        <v>112561</v>
      </c>
      <c r="F101" s="222">
        <f t="shared" si="4"/>
        <v>469.22120000000001</v>
      </c>
      <c r="G101" s="222">
        <f t="shared" si="4"/>
        <v>71134.714999999997</v>
      </c>
      <c r="H101" s="222">
        <f>H87+H90+H98+H99+H100</f>
        <v>41426.285000000003</v>
      </c>
      <c r="I101" s="197">
        <f>I87+I90+I98+I99+I100</f>
        <v>91468.804500000013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107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127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53" t="s">
        <v>2</v>
      </c>
      <c r="D109" s="454"/>
      <c r="E109" s="453" t="s">
        <v>20</v>
      </c>
      <c r="F109" s="454"/>
      <c r="G109" s="453" t="s">
        <v>21</v>
      </c>
      <c r="H109" s="454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0">
        <v>56818</v>
      </c>
      <c r="G110" s="166" t="s">
        <v>25</v>
      </c>
      <c r="H110" s="240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88"/>
      <c r="D113" s="389"/>
      <c r="E113" s="389" t="s">
        <v>88</v>
      </c>
      <c r="F113" s="170">
        <v>3388</v>
      </c>
      <c r="G113" s="11"/>
      <c r="H113" s="388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0" t="s">
        <v>7</v>
      </c>
      <c r="F114" s="171">
        <f>SUM(F110:F113)</f>
        <v>156950</v>
      </c>
      <c r="G114" s="122" t="s">
        <v>6</v>
      </c>
      <c r="H114" s="391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55" t="s">
        <v>8</v>
      </c>
      <c r="C117" s="456"/>
      <c r="D117" s="456"/>
      <c r="E117" s="456"/>
      <c r="F117" s="456"/>
      <c r="G117" s="456"/>
      <c r="H117" s="456"/>
      <c r="I117" s="456"/>
      <c r="J117" s="456"/>
      <c r="K117" s="457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7" t="s">
        <v>19</v>
      </c>
      <c r="D119" s="179" t="s">
        <v>76</v>
      </c>
      <c r="E119" s="325" t="s">
        <v>73</v>
      </c>
      <c r="F119" s="325" t="str">
        <f>F20</f>
        <v>LANDET KVANTUM UKE 40</v>
      </c>
      <c r="G119" s="325" t="str">
        <f>G20</f>
        <v>LANDET KVANTUM T.O.M UKE 40</v>
      </c>
      <c r="H119" s="194" t="str">
        <f>I20</f>
        <v>RESTKVOTER</v>
      </c>
      <c r="I119" s="195" t="str">
        <f>J20</f>
        <v>LANDET KVANTUM T.O.M. UKE 40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7" t="s">
        <v>83</v>
      </c>
      <c r="D120" s="231">
        <f t="shared" ref="D120:I120" si="5">D121+D122+D123</f>
        <v>56818</v>
      </c>
      <c r="E120" s="410">
        <f t="shared" si="5"/>
        <v>60071</v>
      </c>
      <c r="F120" s="347">
        <f t="shared" si="5"/>
        <v>636.44489999999996</v>
      </c>
      <c r="G120" s="347">
        <f t="shared" si="5"/>
        <v>52969.845000000001</v>
      </c>
      <c r="H120" s="347">
        <f t="shared" si="5"/>
        <v>7101.1549999999988</v>
      </c>
      <c r="I120" s="348">
        <f t="shared" si="5"/>
        <v>34160.599000000002</v>
      </c>
      <c r="J120" s="157"/>
      <c r="K120" s="129"/>
      <c r="L120" s="157"/>
      <c r="M120" s="157"/>
    </row>
    <row r="121" spans="2:13" ht="14.1" customHeight="1" x14ac:dyDescent="0.3">
      <c r="B121" s="9"/>
      <c r="C121" s="258" t="s">
        <v>12</v>
      </c>
      <c r="D121" s="242">
        <v>45454</v>
      </c>
      <c r="E121" s="371">
        <v>47834</v>
      </c>
      <c r="F121" s="349">
        <v>491.16419999999999</v>
      </c>
      <c r="G121" s="349">
        <v>45104.496800000001</v>
      </c>
      <c r="H121" s="349">
        <f>E121-G121</f>
        <v>2729.5031999999992</v>
      </c>
      <c r="I121" s="350">
        <v>30124.160500000002</v>
      </c>
      <c r="J121" s="157"/>
      <c r="K121" s="129"/>
      <c r="L121" s="157"/>
      <c r="M121" s="157"/>
    </row>
    <row r="122" spans="2:13" ht="14.1" customHeight="1" x14ac:dyDescent="0.3">
      <c r="B122" s="9"/>
      <c r="C122" s="258" t="s">
        <v>11</v>
      </c>
      <c r="D122" s="242">
        <v>10864</v>
      </c>
      <c r="E122" s="371">
        <v>11737</v>
      </c>
      <c r="F122" s="349">
        <v>145.2807</v>
      </c>
      <c r="G122" s="349">
        <v>7865.3482000000004</v>
      </c>
      <c r="H122" s="349">
        <f>E122-G122</f>
        <v>3871.6517999999996</v>
      </c>
      <c r="I122" s="350">
        <v>4036.4385000000002</v>
      </c>
      <c r="J122" s="157"/>
      <c r="K122" s="129"/>
      <c r="L122" s="157"/>
      <c r="M122" s="157"/>
    </row>
    <row r="123" spans="2:13" ht="15" thickBot="1" x14ac:dyDescent="0.35">
      <c r="B123" s="9"/>
      <c r="C123" s="259" t="s">
        <v>39</v>
      </c>
      <c r="D123" s="243">
        <v>500</v>
      </c>
      <c r="E123" s="411">
        <v>500</v>
      </c>
      <c r="F123" s="351"/>
      <c r="G123" s="351"/>
      <c r="H123" s="351">
        <f>E123-G123</f>
        <v>500</v>
      </c>
      <c r="I123" s="352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0" t="s">
        <v>38</v>
      </c>
      <c r="D124" s="293">
        <v>38390</v>
      </c>
      <c r="E124" s="429">
        <v>37926</v>
      </c>
      <c r="F124" s="376">
        <v>905.31500000000005</v>
      </c>
      <c r="G124" s="229">
        <v>34469.7768</v>
      </c>
      <c r="H124" s="296">
        <f>E124-G124</f>
        <v>3456.2232000000004</v>
      </c>
      <c r="I124" s="298">
        <v>31420.379700000001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1" t="s">
        <v>17</v>
      </c>
      <c r="D125" s="224">
        <f>D126+D131+D134</f>
        <v>59368</v>
      </c>
      <c r="E125" s="429">
        <f>E126+E131+E134</f>
        <v>61717</v>
      </c>
      <c r="F125" s="376">
        <f>F126+F131+F134</f>
        <v>831.67619999999999</v>
      </c>
      <c r="G125" s="229">
        <f>G134+G131+G126</f>
        <v>47302.865600000005</v>
      </c>
      <c r="H125" s="353">
        <f>H126+H131+H134</f>
        <v>14414.134400000001</v>
      </c>
      <c r="I125" s="354">
        <f>I126+I131+I134</f>
        <v>37218.3266</v>
      </c>
      <c r="J125" s="119"/>
      <c r="K125" s="129"/>
      <c r="L125" s="157"/>
      <c r="M125" s="157"/>
    </row>
    <row r="126" spans="2:13" ht="15.75" customHeight="1" x14ac:dyDescent="0.3">
      <c r="B126" s="2"/>
      <c r="C126" s="262" t="s">
        <v>100</v>
      </c>
      <c r="D126" s="375">
        <f>D127+D128+D129+D130</f>
        <v>44779</v>
      </c>
      <c r="E126" s="372">
        <f>E127+E128+E129+E130</f>
        <v>45672</v>
      </c>
      <c r="F126" s="372">
        <f>F127+F128+F129+F130</f>
        <v>686.43340000000001</v>
      </c>
      <c r="G126" s="372">
        <f>G127+G128+G130+G129</f>
        <v>38060.557000000001</v>
      </c>
      <c r="H126" s="355">
        <f>H127+H128+H129+H130</f>
        <v>7611.4429999999993</v>
      </c>
      <c r="I126" s="356">
        <f>I127+I128+I129+I130</f>
        <v>28524.7608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3" t="s">
        <v>22</v>
      </c>
      <c r="D127" s="239">
        <f>12789</f>
        <v>12789</v>
      </c>
      <c r="E127" s="228">
        <v>14060</v>
      </c>
      <c r="F127" s="228">
        <v>157.4753</v>
      </c>
      <c r="G127" s="228">
        <v>5947.0204000000003</v>
      </c>
      <c r="H127" s="357">
        <f t="shared" ref="H127:H138" si="6">E127-G127</f>
        <v>8112.9795999999997</v>
      </c>
      <c r="I127" s="358">
        <v>5233.5351000000001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3" t="s">
        <v>23</v>
      </c>
      <c r="D128" s="239">
        <v>11990</v>
      </c>
      <c r="E128" s="228">
        <v>13036</v>
      </c>
      <c r="F128" s="228">
        <v>159.23580000000001</v>
      </c>
      <c r="G128" s="228">
        <v>9215.9020999999993</v>
      </c>
      <c r="H128" s="357">
        <f t="shared" si="6"/>
        <v>3820.0979000000007</v>
      </c>
      <c r="I128" s="358">
        <v>7146.0679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3" t="s">
        <v>24</v>
      </c>
      <c r="D129" s="239">
        <v>11335</v>
      </c>
      <c r="E129" s="228">
        <v>10528</v>
      </c>
      <c r="F129" s="228">
        <v>167.16159999999999</v>
      </c>
      <c r="G129" s="228">
        <v>11286.7691</v>
      </c>
      <c r="H129" s="357">
        <f t="shared" si="6"/>
        <v>-758.76909999999953</v>
      </c>
      <c r="I129" s="358">
        <v>8138.6021000000001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3" t="s">
        <v>92</v>
      </c>
      <c r="D130" s="239">
        <v>8665</v>
      </c>
      <c r="E130" s="228">
        <v>8048</v>
      </c>
      <c r="F130" s="228">
        <v>202.5607</v>
      </c>
      <c r="G130" s="228">
        <v>11610.865400000001</v>
      </c>
      <c r="H130" s="357">
        <f t="shared" si="6"/>
        <v>-3562.8654000000006</v>
      </c>
      <c r="I130" s="358">
        <v>8006.5556999999999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4" t="s">
        <v>18</v>
      </c>
      <c r="D131" s="232">
        <f>D132+D133</f>
        <v>6419</v>
      </c>
      <c r="E131" s="373">
        <f>E132+E133</f>
        <v>7060</v>
      </c>
      <c r="F131" s="373">
        <v>13.710599999999999</v>
      </c>
      <c r="G131" s="373">
        <v>4544.1719999999996</v>
      </c>
      <c r="H131" s="359">
        <f t="shared" si="6"/>
        <v>2515.8280000000004</v>
      </c>
      <c r="I131" s="360">
        <v>3731.8402000000001</v>
      </c>
      <c r="J131" s="39"/>
      <c r="K131" s="129"/>
      <c r="L131" s="157"/>
      <c r="M131" s="157"/>
    </row>
    <row r="132" spans="2:13" ht="14.1" customHeight="1" x14ac:dyDescent="0.3">
      <c r="B132" s="9"/>
      <c r="C132" s="263" t="s">
        <v>40</v>
      </c>
      <c r="D132" s="239">
        <v>5919</v>
      </c>
      <c r="E132" s="228">
        <v>6560</v>
      </c>
      <c r="F132" s="228">
        <v>13.710599999999999</v>
      </c>
      <c r="G132" s="228">
        <v>4440.7560000000003</v>
      </c>
      <c r="H132" s="357">
        <f t="shared" si="6"/>
        <v>2119.2439999999997</v>
      </c>
      <c r="I132" s="358">
        <v>3672.9612000000002</v>
      </c>
      <c r="J132" s="119"/>
      <c r="K132" s="129"/>
      <c r="L132" s="157"/>
      <c r="M132" s="157"/>
    </row>
    <row r="133" spans="2:13" ht="14.1" customHeight="1" x14ac:dyDescent="0.3">
      <c r="B133" s="20"/>
      <c r="C133" s="263" t="s">
        <v>41</v>
      </c>
      <c r="D133" s="239">
        <v>500</v>
      </c>
      <c r="E133" s="228">
        <v>500</v>
      </c>
      <c r="F133" s="228">
        <f>F131-F132</f>
        <v>0</v>
      </c>
      <c r="G133" s="228">
        <f>G131-G132</f>
        <v>103.41599999999926</v>
      </c>
      <c r="H133" s="357">
        <f t="shared" si="6"/>
        <v>396.58400000000074</v>
      </c>
      <c r="I133" s="358">
        <f>I131-I132</f>
        <v>58.878999999999905</v>
      </c>
      <c r="J133" s="39"/>
      <c r="K133" s="129"/>
      <c r="L133" s="157"/>
      <c r="M133" s="157"/>
    </row>
    <row r="134" spans="2:13" ht="15" thickBot="1" x14ac:dyDescent="0.35">
      <c r="B134" s="9"/>
      <c r="C134" s="265" t="s">
        <v>89</v>
      </c>
      <c r="D134" s="255">
        <v>8170</v>
      </c>
      <c r="E134" s="374">
        <v>8985</v>
      </c>
      <c r="F134" s="374">
        <v>131.53219999999999</v>
      </c>
      <c r="G134" s="374">
        <v>4698.1365999999998</v>
      </c>
      <c r="H134" s="361">
        <f t="shared" si="6"/>
        <v>4286.8634000000002</v>
      </c>
      <c r="I134" s="362">
        <v>4961.7255999999998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1" t="s">
        <v>13</v>
      </c>
      <c r="D135" s="224">
        <v>124</v>
      </c>
      <c r="E135" s="229">
        <v>124</v>
      </c>
      <c r="F135" s="229"/>
      <c r="G135" s="229">
        <v>12.8741</v>
      </c>
      <c r="H135" s="376">
        <f t="shared" si="6"/>
        <v>111.1259</v>
      </c>
      <c r="I135" s="377">
        <v>5.6256000000000004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6" t="s">
        <v>66</v>
      </c>
      <c r="D136" s="294">
        <v>2000</v>
      </c>
      <c r="E136" s="297">
        <v>2000</v>
      </c>
      <c r="F136" s="297">
        <v>6.1052999999999997</v>
      </c>
      <c r="G136" s="297">
        <v>2000</v>
      </c>
      <c r="H136" s="297">
        <f t="shared" si="6"/>
        <v>0</v>
      </c>
      <c r="I136" s="299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1" t="s">
        <v>42</v>
      </c>
      <c r="D137" s="224">
        <v>250</v>
      </c>
      <c r="E137" s="229">
        <v>250</v>
      </c>
      <c r="F137" s="229"/>
      <c r="G137" s="229">
        <v>215.804</v>
      </c>
      <c r="H137" s="229">
        <f t="shared" si="6"/>
        <v>34.195999999999998</v>
      </c>
      <c r="I137" s="230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8" t="s">
        <v>14</v>
      </c>
      <c r="D138" s="223"/>
      <c r="E138" s="233"/>
      <c r="F138" s="233">
        <v>36</v>
      </c>
      <c r="G138" s="233">
        <v>400</v>
      </c>
      <c r="H138" s="233">
        <f t="shared" si="6"/>
        <v>-400</v>
      </c>
      <c r="I138" s="295">
        <v>245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2415.5414000000001</v>
      </c>
      <c r="G139" s="187">
        <f>G120+G124+G125+G135+G136+G137+G138</f>
        <v>137371.16549999997</v>
      </c>
      <c r="H139" s="187">
        <f t="shared" si="7"/>
        <v>24716.834500000001</v>
      </c>
      <c r="I139" s="407">
        <f>I120+I124+I125+I135+I136+I137+I138</f>
        <v>105250.88990000001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4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108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121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5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09"/>
      <c r="C148" s="210"/>
      <c r="D148" s="211"/>
      <c r="E148" s="211"/>
      <c r="F148" s="211"/>
      <c r="G148" s="211"/>
      <c r="H148" s="212"/>
      <c r="I148" s="212"/>
      <c r="J148" s="212"/>
      <c r="K148" s="213"/>
      <c r="L148" s="119"/>
      <c r="M148" s="119"/>
    </row>
    <row r="149" spans="2:13" ht="12" customHeight="1" thickBot="1" x14ac:dyDescent="0.35">
      <c r="B149" s="120"/>
      <c r="C149" s="442" t="s">
        <v>2</v>
      </c>
      <c r="D149" s="443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7" t="s">
        <v>54</v>
      </c>
      <c r="D150" s="268">
        <v>19514</v>
      </c>
      <c r="E150" s="26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0" t="s">
        <v>69</v>
      </c>
      <c r="D151" s="271">
        <v>8878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2" t="s">
        <v>70</v>
      </c>
      <c r="D152" s="271">
        <v>4266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3" t="s">
        <v>31</v>
      </c>
      <c r="D153" s="274">
        <f>SUM(D150:D152)</f>
        <v>32658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5" t="s">
        <v>86</v>
      </c>
      <c r="D154" s="276"/>
      <c r="E154" s="276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5" t="s">
        <v>98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128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40</v>
      </c>
      <c r="F158" s="70" t="str">
        <f>G20</f>
        <v>LANDET KVANTUM T.O.M UKE 40</v>
      </c>
      <c r="G158" s="70" t="str">
        <f>I20</f>
        <v>RESTKVOTER</v>
      </c>
      <c r="H158" s="93" t="str">
        <f>J20</f>
        <v>LANDET KVANTUM T.O.M. UKE 40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270</v>
      </c>
      <c r="F159" s="184">
        <v>17340</v>
      </c>
      <c r="G159" s="184">
        <f>D159-F159</f>
        <v>2061</v>
      </c>
      <c r="H159" s="219">
        <v>15228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19">
        <v>9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/>
      <c r="G161" s="185">
        <f>D161-F161</f>
        <v>13</v>
      </c>
      <c r="H161" s="220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270</v>
      </c>
      <c r="F162" s="186">
        <f>SUM(F159:F161)</f>
        <v>17343.841799999998</v>
      </c>
      <c r="G162" s="186">
        <f>D162-F162</f>
        <v>2170.1582000000017</v>
      </c>
      <c r="H162" s="207">
        <f>SUM(H159:H161)</f>
        <v>15237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8"/>
      <c r="G163" s="208"/>
      <c r="H163" s="208"/>
      <c r="I163" s="208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4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9" t="s">
        <v>1</v>
      </c>
      <c r="C165" s="440"/>
      <c r="D165" s="440"/>
      <c r="E165" s="440"/>
      <c r="F165" s="440"/>
      <c r="G165" s="440"/>
      <c r="H165" s="440"/>
      <c r="I165" s="440"/>
      <c r="J165" s="440"/>
      <c r="K165" s="441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42" t="s">
        <v>2</v>
      </c>
      <c r="D167" s="443"/>
      <c r="E167" s="442" t="s">
        <v>53</v>
      </c>
      <c r="F167" s="443"/>
      <c r="G167" s="442" t="s">
        <v>99</v>
      </c>
      <c r="H167" s="443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7" t="s">
        <v>54</v>
      </c>
      <c r="D168" s="277">
        <v>54382</v>
      </c>
      <c r="E168" s="278" t="s">
        <v>5</v>
      </c>
      <c r="F168" s="279">
        <v>40872</v>
      </c>
      <c r="G168" s="270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0" t="s">
        <v>44</v>
      </c>
      <c r="D169" s="280">
        <v>51031</v>
      </c>
      <c r="E169" s="281" t="s">
        <v>45</v>
      </c>
      <c r="F169" s="282">
        <v>8000</v>
      </c>
      <c r="G169" s="270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0"/>
      <c r="D170" s="280"/>
      <c r="E170" s="281" t="s">
        <v>38</v>
      </c>
      <c r="F170" s="282">
        <v>5500</v>
      </c>
      <c r="G170" s="270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0"/>
      <c r="D171" s="280"/>
      <c r="E171" s="281"/>
      <c r="F171" s="282"/>
      <c r="G171" s="270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3">
        <f>SUM(D168:D171)</f>
        <v>105413</v>
      </c>
      <c r="E172" s="284" t="s">
        <v>56</v>
      </c>
      <c r="F172" s="283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2" t="s">
        <v>72</v>
      </c>
      <c r="D173" s="281"/>
      <c r="E173" s="281"/>
      <c r="F173" s="281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5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44" t="s">
        <v>8</v>
      </c>
      <c r="C176" s="445"/>
      <c r="D176" s="445"/>
      <c r="E176" s="445"/>
      <c r="F176" s="445"/>
      <c r="G176" s="445"/>
      <c r="H176" s="445"/>
      <c r="I176" s="445"/>
      <c r="J176" s="445"/>
      <c r="K176" s="446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5" t="s">
        <v>73</v>
      </c>
      <c r="F178" s="325" t="str">
        <f>F20</f>
        <v>LANDET KVANTUM UKE 40</v>
      </c>
      <c r="G178" s="325" t="str">
        <f>G20</f>
        <v>LANDET KVANTUM T.O.M UKE 40</v>
      </c>
      <c r="H178" s="70" t="str">
        <f>I20</f>
        <v>RESTKVOTER</v>
      </c>
      <c r="I178" s="93" t="str">
        <f>J20</f>
        <v>LANDET KVANTUM T.O.M. UKE 40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5">
        <f t="shared" ref="D179:H179" si="8">D180+D181+D182+D183</f>
        <v>40874</v>
      </c>
      <c r="E179" s="303">
        <f>E180+E181+E182+E183</f>
        <v>44365</v>
      </c>
      <c r="F179" s="303">
        <f>F180+F181+F182+F183</f>
        <v>213.66230000000002</v>
      </c>
      <c r="G179" s="303">
        <f>G180+G181+G182+G183</f>
        <v>27775.796600000001</v>
      </c>
      <c r="H179" s="303">
        <f t="shared" si="8"/>
        <v>16589.203399999999</v>
      </c>
      <c r="I179" s="308">
        <f>I180+I181+I182+I183</f>
        <v>38901.104900000006</v>
      </c>
      <c r="J179" s="81"/>
      <c r="K179" s="58"/>
      <c r="L179" s="192"/>
      <c r="M179" s="192"/>
    </row>
    <row r="180" spans="1:13" ht="14.1" customHeight="1" x14ac:dyDescent="0.3">
      <c r="B180" s="50"/>
      <c r="C180" s="292" t="s">
        <v>80</v>
      </c>
      <c r="D180" s="286">
        <v>26187</v>
      </c>
      <c r="E180" s="301">
        <v>28809</v>
      </c>
      <c r="F180" s="301"/>
      <c r="G180" s="301">
        <v>21519.156999999999</v>
      </c>
      <c r="H180" s="301">
        <f t="shared" ref="H180:H185" si="9">E180-G180</f>
        <v>7289.8430000000008</v>
      </c>
      <c r="I180" s="306">
        <v>30964.6001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6">
        <v>6816</v>
      </c>
      <c r="E181" s="301">
        <v>7498</v>
      </c>
      <c r="F181" s="301">
        <v>150.1917</v>
      </c>
      <c r="G181" s="301">
        <v>1540.8378</v>
      </c>
      <c r="H181" s="301">
        <f t="shared" si="9"/>
        <v>5957.1621999999998</v>
      </c>
      <c r="I181" s="306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6">
        <v>1811</v>
      </c>
      <c r="E182" s="301">
        <v>1877</v>
      </c>
      <c r="F182" s="301">
        <v>33.598799999999997</v>
      </c>
      <c r="G182" s="301">
        <v>1881.7032999999999</v>
      </c>
      <c r="H182" s="301">
        <f t="shared" si="9"/>
        <v>-4.7032999999998992</v>
      </c>
      <c r="I182" s="306">
        <v>1715.086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1" t="s">
        <v>46</v>
      </c>
      <c r="D183" s="382">
        <v>6060</v>
      </c>
      <c r="E183" s="383">
        <v>6181</v>
      </c>
      <c r="F183" s="383">
        <v>29.8718</v>
      </c>
      <c r="G183" s="383">
        <v>2834.0985000000001</v>
      </c>
      <c r="H183" s="383">
        <f t="shared" si="9"/>
        <v>3346.9014999999999</v>
      </c>
      <c r="I183" s="384">
        <v>3838.6430999999998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7">
        <v>5500</v>
      </c>
      <c r="E184" s="305">
        <v>5500</v>
      </c>
      <c r="F184" s="305"/>
      <c r="G184" s="305">
        <v>1919.6917000000001</v>
      </c>
      <c r="H184" s="305">
        <f t="shared" si="9"/>
        <v>3580.3082999999997</v>
      </c>
      <c r="I184" s="310">
        <v>2606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5">
        <v>8000</v>
      </c>
      <c r="E185" s="303">
        <v>8000</v>
      </c>
      <c r="F185" s="303">
        <f>F186+F187</f>
        <v>50.340600000000002</v>
      </c>
      <c r="G185" s="303">
        <f>G186+G187</f>
        <v>4042.9780000000001</v>
      </c>
      <c r="H185" s="303">
        <f t="shared" si="9"/>
        <v>3957.0219999999999</v>
      </c>
      <c r="I185" s="308">
        <f>I186+I187</f>
        <v>4623.0307000000003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6"/>
      <c r="E186" s="301"/>
      <c r="F186" s="301">
        <v>13.485200000000001</v>
      </c>
      <c r="G186" s="301">
        <v>1310.1496</v>
      </c>
      <c r="H186" s="301"/>
      <c r="I186" s="306">
        <v>1662.6817000000001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7"/>
      <c r="E187" s="304"/>
      <c r="F187" s="304">
        <v>36.855400000000003</v>
      </c>
      <c r="G187" s="304">
        <v>2732.8283999999999</v>
      </c>
      <c r="H187" s="304"/>
      <c r="I187" s="309">
        <v>2960.3490000000002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7">
        <v>10</v>
      </c>
      <c r="E188" s="305">
        <v>10</v>
      </c>
      <c r="F188" s="305"/>
      <c r="G188" s="305">
        <v>0.53639999999999999</v>
      </c>
      <c r="H188" s="305">
        <f>E188-G188</f>
        <v>9.4635999999999996</v>
      </c>
      <c r="I188" s="310">
        <v>0.51690000000000003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6"/>
      <c r="E189" s="302"/>
      <c r="F189" s="302">
        <v>2.3769999999999998</v>
      </c>
      <c r="G189" s="302">
        <v>44.703499999999998</v>
      </c>
      <c r="H189" s="302">
        <f>E189-G189</f>
        <v>-44.703499999999998</v>
      </c>
      <c r="I189" s="307">
        <v>47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266.37990000000002</v>
      </c>
      <c r="G190" s="196">
        <f>G179+G184+G185+G188+G189</f>
        <v>33783.706200000001</v>
      </c>
      <c r="H190" s="200">
        <f>H179+H184+H185+H188+H189</f>
        <v>24091.293799999999</v>
      </c>
      <c r="I190" s="197">
        <f>I179+I184+I185+I188+I189</f>
        <v>46177.652500000011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4" t="s">
        <v>81</v>
      </c>
      <c r="D191" s="67"/>
      <c r="E191" s="67"/>
      <c r="F191" s="67"/>
      <c r="G191" s="67"/>
      <c r="H191" s="363"/>
      <c r="I191" s="36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9" t="s">
        <v>1</v>
      </c>
      <c r="C195" s="440"/>
      <c r="D195" s="440"/>
      <c r="E195" s="440"/>
      <c r="F195" s="440"/>
      <c r="G195" s="440"/>
      <c r="H195" s="440"/>
      <c r="I195" s="440"/>
      <c r="J195" s="440"/>
      <c r="K195" s="441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42" t="s">
        <v>2</v>
      </c>
      <c r="D197" s="443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7" t="s">
        <v>79</v>
      </c>
      <c r="D198" s="268">
        <v>6955</v>
      </c>
      <c r="E198" s="288"/>
      <c r="F198" s="238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0" t="s">
        <v>44</v>
      </c>
      <c r="D199" s="271">
        <v>35819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2" t="s">
        <v>28</v>
      </c>
      <c r="D200" s="271">
        <v>382</v>
      </c>
      <c r="E200" s="288"/>
      <c r="F200" s="238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3" t="s">
        <v>31</v>
      </c>
      <c r="D201" s="274">
        <f>SUM(D198:D200)</f>
        <v>43156</v>
      </c>
      <c r="E201" s="288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89" t="s">
        <v>68</v>
      </c>
      <c r="D202" s="281"/>
      <c r="E202" s="281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5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44" t="s">
        <v>8</v>
      </c>
      <c r="C205" s="445"/>
      <c r="D205" s="445"/>
      <c r="E205" s="445"/>
      <c r="F205" s="445"/>
      <c r="G205" s="445"/>
      <c r="H205" s="445"/>
      <c r="I205" s="445"/>
      <c r="J205" s="445"/>
      <c r="K205" s="446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40</v>
      </c>
      <c r="F207" s="70" t="str">
        <f>G20</f>
        <v>LANDET KVANTUM T.O.M UKE 40</v>
      </c>
      <c r="G207" s="70" t="str">
        <f>I20</f>
        <v>RESTKVOTER</v>
      </c>
      <c r="H207" s="93" t="str">
        <f>J20</f>
        <v>LANDET KVANTUM T.O.M. UKE 40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8.3384</v>
      </c>
      <c r="F208" s="184">
        <v>833.51340000000005</v>
      </c>
      <c r="G208" s="184">
        <f>D208-F208</f>
        <v>766.48659999999995</v>
      </c>
      <c r="H208" s="219">
        <v>871.94200000000001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31.5852</v>
      </c>
      <c r="F209" s="184">
        <v>3893.9261000000001</v>
      </c>
      <c r="G209" s="184">
        <f t="shared" ref="G209:G211" si="10">D209-F209</f>
        <v>1411.0738999999999</v>
      </c>
      <c r="H209" s="219">
        <v>3506.8362999999999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0.52510000000000001</v>
      </c>
      <c r="G210" s="184">
        <f t="shared" si="10"/>
        <v>49.474899999999998</v>
      </c>
      <c r="H210" s="219"/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19">
        <v>11.3056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39.9236</v>
      </c>
      <c r="F212" s="186">
        <f>SUM(F208:F211)</f>
        <v>4729.1451999999999</v>
      </c>
      <c r="G212" s="186">
        <f>D212-F212</f>
        <v>2225.8548000000001</v>
      </c>
      <c r="H212" s="207">
        <f>H208+H209+H210+H211</f>
        <v>4390.0838999999996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109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9" t="s">
        <v>1</v>
      </c>
      <c r="C222" s="440"/>
      <c r="D222" s="440"/>
      <c r="E222" s="440"/>
      <c r="F222" s="440"/>
      <c r="G222" s="440"/>
      <c r="H222" s="440"/>
      <c r="I222" s="440"/>
      <c r="J222" s="440"/>
      <c r="K222" s="441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42" t="s">
        <v>2</v>
      </c>
      <c r="D224" s="443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7" t="s">
        <v>79</v>
      </c>
      <c r="D225" s="268">
        <v>5239</v>
      </c>
      <c r="E225" s="288"/>
      <c r="F225" s="238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0" t="s">
        <v>44</v>
      </c>
      <c r="D226" s="271">
        <v>3538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0" t="s">
        <v>28</v>
      </c>
      <c r="D227" s="271">
        <v>123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3" t="s">
        <v>31</v>
      </c>
      <c r="D228" s="274">
        <v>8900</v>
      </c>
      <c r="E228" s="288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89" t="s">
        <v>110</v>
      </c>
      <c r="D229" s="281"/>
      <c r="E229" s="281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44" t="s">
        <v>8</v>
      </c>
      <c r="C231" s="445"/>
      <c r="D231" s="445"/>
      <c r="E231" s="445"/>
      <c r="F231" s="445"/>
      <c r="G231" s="445"/>
      <c r="H231" s="445"/>
      <c r="I231" s="445"/>
      <c r="J231" s="445"/>
      <c r="K231" s="446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3" t="s">
        <v>111</v>
      </c>
      <c r="D233" s="394" t="s">
        <v>112</v>
      </c>
      <c r="E233" s="395" t="s">
        <v>113</v>
      </c>
      <c r="F233" s="396" t="str">
        <f>E207</f>
        <v>LANDET KVANTUM UKE 40</v>
      </c>
      <c r="G233" s="396" t="str">
        <f>F207</f>
        <v>LANDET KVANTUM T.O.M UKE 40</v>
      </c>
      <c r="H233" s="396" t="s">
        <v>63</v>
      </c>
      <c r="I233" s="397" t="str">
        <f>H207</f>
        <v>LANDET KVANTUM T.O.M. UKE 40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114</v>
      </c>
      <c r="D234" s="433">
        <v>2075</v>
      </c>
      <c r="E234" s="436">
        <v>2075</v>
      </c>
      <c r="F234" s="398">
        <f>SUM(F235:F236)</f>
        <v>0</v>
      </c>
      <c r="G234" s="398">
        <f>SUM(G235:G236)</f>
        <v>2083.9490000000001</v>
      </c>
      <c r="H234" s="436">
        <f>E234-G234</f>
        <v>-8.9490000000000691</v>
      </c>
      <c r="I234" s="398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399" t="s">
        <v>87</v>
      </c>
      <c r="D235" s="434"/>
      <c r="E235" s="437"/>
      <c r="F235" s="400"/>
      <c r="G235" s="400">
        <v>1636.6134999999999</v>
      </c>
      <c r="H235" s="437"/>
      <c r="I235" s="400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399" t="s">
        <v>89</v>
      </c>
      <c r="D236" s="435"/>
      <c r="E236" s="438"/>
      <c r="F236" s="401"/>
      <c r="G236" s="401">
        <v>447.33550000000002</v>
      </c>
      <c r="H236" s="438"/>
      <c r="I236" s="401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115</v>
      </c>
      <c r="D237" s="433">
        <v>1582</v>
      </c>
      <c r="E237" s="436">
        <v>1888</v>
      </c>
      <c r="F237" s="398">
        <f>SUM(F238:F239)</f>
        <v>0</v>
      </c>
      <c r="G237" s="398">
        <f>SUM(G238:G239)</f>
        <v>1709.3912999999998</v>
      </c>
      <c r="H237" s="436">
        <f>E237-G237</f>
        <v>178.60870000000023</v>
      </c>
      <c r="I237" s="398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399" t="s">
        <v>87</v>
      </c>
      <c r="D238" s="434"/>
      <c r="E238" s="437"/>
      <c r="F238" s="400"/>
      <c r="G238" s="400">
        <v>1425.3218999999999</v>
      </c>
      <c r="H238" s="437"/>
      <c r="I238" s="400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399" t="s">
        <v>89</v>
      </c>
      <c r="D239" s="435"/>
      <c r="E239" s="438"/>
      <c r="F239" s="401"/>
      <c r="G239" s="401">
        <v>284.06939999999997</v>
      </c>
      <c r="H239" s="438"/>
      <c r="I239" s="401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116</v>
      </c>
      <c r="D240" s="433">
        <v>1582</v>
      </c>
      <c r="E240" s="436">
        <v>1888</v>
      </c>
      <c r="F240" s="398">
        <f>SUM(F241:F242)</f>
        <v>118.19199999999999</v>
      </c>
      <c r="G240" s="398">
        <f>SUM(G241:G242)</f>
        <v>386.84319999999997</v>
      </c>
      <c r="H240" s="436">
        <f>E240-G240</f>
        <v>1501.1568</v>
      </c>
      <c r="I240" s="398">
        <f>SUM(I241:I242)</f>
        <v>574.82249999999999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399" t="s">
        <v>87</v>
      </c>
      <c r="D241" s="434"/>
      <c r="E241" s="437"/>
      <c r="F241" s="400">
        <v>99.504499999999993</v>
      </c>
      <c r="G241" s="400">
        <v>326.06799999999998</v>
      </c>
      <c r="H241" s="437"/>
      <c r="I241" s="400">
        <v>479.82249999999999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399" t="s">
        <v>89</v>
      </c>
      <c r="D242" s="435"/>
      <c r="E242" s="438"/>
      <c r="F242" s="401">
        <v>18.6875</v>
      </c>
      <c r="G242" s="401">
        <v>60.775199999999998</v>
      </c>
      <c r="H242" s="438"/>
      <c r="I242" s="401">
        <v>95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432"/>
      <c r="E243" s="432"/>
      <c r="F243" s="220">
        <v>2</v>
      </c>
      <c r="G243" s="220">
        <v>2</v>
      </c>
      <c r="H243" s="430"/>
      <c r="I243" s="220"/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431">
        <f>SUM(D234:D243)</f>
        <v>5239</v>
      </c>
      <c r="E244" s="431">
        <f t="shared" ref="E244:H244" si="11">SUM(E234:E243)</f>
        <v>5851</v>
      </c>
      <c r="F244" s="186">
        <f>F234+F237+F240+F243</f>
        <v>120.19199999999999</v>
      </c>
      <c r="G244" s="186">
        <f>G234+G237+G240+G243</f>
        <v>4182.1835000000001</v>
      </c>
      <c r="H244" s="431">
        <f t="shared" si="11"/>
        <v>1670.8165000000001</v>
      </c>
      <c r="I244" s="186">
        <f>I234+I237+I240+I243</f>
        <v>4833.8310000000001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40
&amp;"-,Normal"&amp;11(iht. mottatte landings- og sluttsedler fra fiskesalgslagene; alle tallstørrelser i hele tonn)&amp;R09.10.2018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2018-10-02T09:21:09Z</cp:lastPrinted>
  <dcterms:created xsi:type="dcterms:W3CDTF">2011-07-06T12:13:20Z</dcterms:created>
  <dcterms:modified xsi:type="dcterms:W3CDTF">2018-10-09T08:54:10Z</dcterms:modified>
</cp:coreProperties>
</file>