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12\"/>
    </mc:Choice>
  </mc:AlternateContent>
  <bookViews>
    <workbookView xWindow="0" yWindow="0" windowWidth="28800" windowHeight="14820" tabRatio="413"/>
  </bookViews>
  <sheets>
    <sheet name="UKE_12_2018" sheetId="1" r:id="rId1"/>
  </sheets>
  <definedNames>
    <definedName name="Z_14D440E4_F18A_4F78_9989_38C1B133222D_.wvu.Cols" localSheetId="0" hidden="1">UKE_12_2018!#REF!</definedName>
    <definedName name="Z_14D440E4_F18A_4F78_9989_38C1B133222D_.wvu.PrintArea" localSheetId="0" hidden="1">UKE_12_2018!$B$1:$M$215</definedName>
    <definedName name="Z_14D440E4_F18A_4F78_9989_38C1B133222D_.wvu.Rows" localSheetId="0" hidden="1">UKE_12_2018!$327:$1048576,UKE_12_2018!$216:$326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H80" i="1"/>
  <c r="F80" i="1"/>
  <c r="D80" i="1"/>
  <c r="D42" i="1" l="1"/>
  <c r="I41" i="1"/>
  <c r="I40" i="1"/>
  <c r="I39" i="1"/>
  <c r="I38" i="1"/>
  <c r="I37" i="1"/>
  <c r="I36" i="1"/>
  <c r="I35" i="1"/>
  <c r="I34" i="1"/>
  <c r="G34" i="1"/>
  <c r="I33" i="1"/>
  <c r="I32" i="1" s="1"/>
  <c r="J32" i="1"/>
  <c r="G32" i="1"/>
  <c r="F32" i="1"/>
  <c r="E32" i="1"/>
  <c r="D32" i="1"/>
  <c r="D24" i="1" s="1"/>
  <c r="I31" i="1"/>
  <c r="I30" i="1"/>
  <c r="G30" i="1"/>
  <c r="I29" i="1"/>
  <c r="I28" i="1"/>
  <c r="I27" i="1"/>
  <c r="I26" i="1"/>
  <c r="J25" i="1"/>
  <c r="J24" i="1" s="1"/>
  <c r="G25" i="1"/>
  <c r="F25" i="1"/>
  <c r="E25" i="1"/>
  <c r="D25" i="1"/>
  <c r="G24" i="1"/>
  <c r="E24" i="1"/>
  <c r="I23" i="1"/>
  <c r="I22" i="1"/>
  <c r="J21" i="1"/>
  <c r="G21" i="1"/>
  <c r="F21" i="1"/>
  <c r="E21" i="1"/>
  <c r="D21" i="1"/>
  <c r="H14" i="1"/>
  <c r="F14" i="1"/>
  <c r="D14" i="1"/>
  <c r="I25" i="1" l="1"/>
  <c r="I24" i="1" s="1"/>
  <c r="F24" i="1"/>
  <c r="I21" i="1"/>
  <c r="G209" i="1"/>
  <c r="G210" i="1"/>
  <c r="G211" i="1"/>
  <c r="G208" i="1"/>
  <c r="D127" i="1" l="1"/>
  <c r="H114" i="1"/>
  <c r="F114" i="1"/>
  <c r="D114" i="1"/>
  <c r="D93" i="1"/>
  <c r="D92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F42" i="1"/>
  <c r="I101" i="1"/>
  <c r="G42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<sst xmlns="http://schemas.openxmlformats.org/spreadsheetml/2006/main" count="231" uniqueCount="120">
  <si>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</si>
  <si>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</si>
  <si>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</si>
  <si>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</si>
  <si>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</si>
  <si>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</si>
  <si>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</si>
  <si>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</si>
  <si>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</si>
  <si>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</si>
  <si>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</si>
  <si>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</si>
  <si>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</si>
  <si>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</si>
  <si>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</si>
  <si>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</si>
  <si>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</si>
  <si>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</si>
  <si>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</si>
  <si>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</si>
  <si>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</si>
  <si>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</si>
  <si>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</si>
  <si>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</si>
  <si>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</si>
  <si>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</si>
  <si>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</si>
  <si>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</si>
  <si>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</si>
  <si>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</si>
  <si>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</si>
  <si>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</si>
  <si>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</si>
  <si>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</si>
  <si>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</si>
  <si>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</si>
  <si>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</si>
  <si>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</si>
  <si>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</si>
  <si>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</si>
  <si>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</si>
  <si>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</si>
  <si>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</si>
  <si>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</si>
  <si>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</si>
  <si>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</si>
  <si>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</si>
  <si>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</si>
  <si>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</si>
  <si>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</si>
  <si>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</si>
  <si>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</si>
  <si>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</si>
  <si>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</si>
  <si>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</si>
  <si>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</si>
  <si>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</si>
  <si>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</si>
  <si>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</si>
  <si>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</si>
  <si>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</si>
  <si>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</si>
  <si>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</si>
  <si>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</si>
  <si>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</si>
  <si>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</si>
  <si>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</si>
  <si>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</si>
  <si>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</si>
  <si>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</si>
  <si>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</si>
  <si>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</si>
  <si>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</si>
  <si>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</si>
  <si>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</si>
  <si>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</si>
  <si>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</si>
  <si>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</si>
  <si>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</si>
  <si>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</si>
  <si>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</si>
  <si>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</si>
  <si>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</si>
  <si>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</si>
  <si>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</si>
  <si>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</si>
  <si>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</si>
  <si>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</si>
  <si>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</si>
  <si>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</si>
  <si>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</si>
  <si>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</si>
  <si>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</si>
  <si>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</si>
  <si>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</si>
  <si>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</si>
  <si>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</si>
  <si>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</si>
  <si>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</si>
  <si>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</si>
  <si>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</si>
  <si>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</si>
  <si>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</si>
  <si>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</si>
  <si>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</si>
  <si>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</si>
  <si>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</si>
  <si>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</si>
  <si>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</si>
  <si>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</si>
  <si>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</si>
  <si>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</si>
  <si>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t>LANDET KVANTUM UKE 12</t>
  </si>
  <si>
    <t>LANDET KVANTUM T.O.M UKE 12</t>
  </si>
  <si>
    <t>LANDET KVANTUM T.O.M. UKE 12 2017</t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</si>
  <si>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</si>
  <si>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</si>
  <si>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3 </t>
    </r>
    <r>
      <rPr>
        <sz val="9"/>
        <color theme="1"/>
        <rFont val="Calibri"/>
        <family val="2"/>
      </rPr>
      <t>Registrert rekreasjonsfiske utgjør 636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</si>
  <si>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</si>
  <si>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98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</si>
</sst>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"/>
  <sheetViews>
    <sheetView showGridLines="0" showZeros="0" tabSelected="1" showRuler="0" view="pageLayout" topLeftCell="A16" zoomScaleNormal="115" workbookViewId="0">
      <selection activeCell="F38" sqref="F38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7773437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3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5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112</v>
      </c>
      <c r="G20" s="334" t="s">
        <v>113</v>
      </c>
      <c r="H20" s="334" t="s">
        <v>75</v>
      </c>
      <c r="I20" s="334" t="s">
        <v>64</v>
      </c>
      <c r="J20" s="335" t="s">
        <v>114</v>
      </c>
      <c r="K20" s="117"/>
      <c r="L20" s="4"/>
      <c r="M20" s="4"/>
    </row>
    <row r="21" spans="1:13" ht="14.1" customHeight="1" x14ac:dyDescent="0.3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1087.48</v>
      </c>
      <c r="G21" s="336">
        <f>G22+G23</f>
        <v>33617.614600000001</v>
      </c>
      <c r="H21" s="336"/>
      <c r="I21" s="336">
        <f>I23+I22</f>
        <v>77720.385399999999</v>
      </c>
      <c r="J21" s="337">
        <f>J23+J22</f>
        <v>29355.064899999998</v>
      </c>
      <c r="K21" s="129"/>
      <c r="L21" s="158"/>
      <c r="M21" s="158"/>
    </row>
    <row r="22" spans="1:13" ht="14.1" customHeight="1" x14ac:dyDescent="0.3">
      <c r="B22" s="120"/>
      <c r="C22" s="265" t="s">
        <v>12</v>
      </c>
      <c r="D22" s="320">
        <v>109124</v>
      </c>
      <c r="E22" s="338">
        <v>110588</v>
      </c>
      <c r="F22" s="338">
        <v>1077.7435</v>
      </c>
      <c r="G22" s="338">
        <v>33421.680500000002</v>
      </c>
      <c r="H22" s="338"/>
      <c r="I22" s="338">
        <f>E22-G22</f>
        <v>77166.319499999998</v>
      </c>
      <c r="J22" s="339">
        <v>29085.823899999999</v>
      </c>
      <c r="K22" s="129"/>
      <c r="L22" s="158"/>
      <c r="M22" s="158"/>
    </row>
    <row r="23" spans="1:13" ht="14.1" customHeight="1" thickBot="1" x14ac:dyDescent="0.35">
      <c r="B23" s="120"/>
      <c r="C23" s="266" t="s">
        <v>11</v>
      </c>
      <c r="D23" s="332">
        <v>750</v>
      </c>
      <c r="E23" s="340">
        <v>750</v>
      </c>
      <c r="F23" s="340">
        <v>9.7364999999999995</v>
      </c>
      <c r="G23" s="340">
        <v>195.9341</v>
      </c>
      <c r="H23" s="340"/>
      <c r="I23" s="338">
        <f>E23-G23</f>
        <v>554.06590000000006</v>
      </c>
      <c r="J23" s="339">
        <v>269.24099999999999</v>
      </c>
      <c r="K23" s="129"/>
      <c r="L23" s="158"/>
      <c r="M23" s="158"/>
    </row>
    <row r="24" spans="1:13" ht="14.1" customHeight="1" x14ac:dyDescent="0.3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15565.1402</v>
      </c>
      <c r="G24" s="336">
        <f>G25+G31+G32</f>
        <v>137736.16475</v>
      </c>
      <c r="H24" s="336"/>
      <c r="I24" s="336">
        <f>I25+I31+I32</f>
        <v>88913.835250000004</v>
      </c>
      <c r="J24" s="337">
        <f>J25+J31+J32</f>
        <v>148123.6482</v>
      </c>
      <c r="K24" s="129"/>
      <c r="L24" s="158"/>
      <c r="M24" s="158"/>
    </row>
    <row r="25" spans="1:13" ht="15" customHeight="1" x14ac:dyDescent="0.3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13723.1456</v>
      </c>
      <c r="G25" s="342">
        <f>G26+G27+G28+G29</f>
        <v>113857.19224999999</v>
      </c>
      <c r="H25" s="342"/>
      <c r="I25" s="342">
        <f>I26+I27+I28+I29+I30</f>
        <v>66888.807750000007</v>
      </c>
      <c r="J25" s="343">
        <f>J26+J27+J28+J29+J30</f>
        <v>123817.1321</v>
      </c>
      <c r="K25" s="129"/>
      <c r="L25" s="158"/>
      <c r="M25" s="158"/>
    </row>
    <row r="26" spans="1:13" ht="14.1" customHeight="1" x14ac:dyDescent="0.3">
      <c r="A26" s="22"/>
      <c r="B26" s="131"/>
      <c r="C26" s="270" t="s">
        <v>22</v>
      </c>
      <c r="D26" s="322">
        <v>45392</v>
      </c>
      <c r="E26" s="344">
        <v>49760</v>
      </c>
      <c r="F26" s="344">
        <v>4243.2191999999995</v>
      </c>
      <c r="G26" s="344">
        <v>36902.914599999996</v>
      </c>
      <c r="H26" s="344"/>
      <c r="I26" s="344">
        <f>E26-G26+H26</f>
        <v>12857.085400000004</v>
      </c>
      <c r="J26" s="345">
        <v>31971.2853</v>
      </c>
      <c r="K26" s="129"/>
      <c r="L26" s="158"/>
      <c r="M26" s="158"/>
    </row>
    <row r="27" spans="1:13" ht="14.1" customHeight="1" x14ac:dyDescent="0.3">
      <c r="A27" s="22"/>
      <c r="B27" s="131"/>
      <c r="C27" s="270" t="s">
        <v>60</v>
      </c>
      <c r="D27" s="322">
        <v>44493</v>
      </c>
      <c r="E27" s="344">
        <v>44908</v>
      </c>
      <c r="F27" s="344">
        <v>3467.6001000000001</v>
      </c>
      <c r="G27" s="344">
        <v>36794.0507</v>
      </c>
      <c r="H27" s="344"/>
      <c r="I27" s="344">
        <f>E27-G27+H27</f>
        <v>8113.9493000000002</v>
      </c>
      <c r="J27" s="345">
        <v>37221.379000000001</v>
      </c>
      <c r="K27" s="129"/>
      <c r="L27" s="158"/>
      <c r="M27" s="158"/>
    </row>
    <row r="28" spans="1:13" ht="14.1" customHeight="1" x14ac:dyDescent="0.3">
      <c r="A28" s="22"/>
      <c r="B28" s="131"/>
      <c r="C28" s="270" t="s">
        <v>61</v>
      </c>
      <c r="D28" s="322">
        <v>42834</v>
      </c>
      <c r="E28" s="344">
        <v>41844</v>
      </c>
      <c r="F28" s="344">
        <v>3308.9582</v>
      </c>
      <c r="G28" s="344">
        <v>26147.594499999999</v>
      </c>
      <c r="H28" s="344"/>
      <c r="I28" s="344">
        <f>E28-G28+H28</f>
        <v>15696.405500000001</v>
      </c>
      <c r="J28" s="345">
        <v>32673.067350000001</v>
      </c>
      <c r="K28" s="129"/>
      <c r="L28" s="158"/>
      <c r="M28" s="158"/>
    </row>
    <row r="29" spans="1:13" ht="14.1" customHeight="1" x14ac:dyDescent="0.3">
      <c r="A29" s="22"/>
      <c r="B29" s="131"/>
      <c r="C29" s="270" t="s">
        <v>98</v>
      </c>
      <c r="D29" s="322">
        <v>28645</v>
      </c>
      <c r="E29" s="344">
        <v>27034</v>
      </c>
      <c r="F29" s="344">
        <v>2703.3681000000001</v>
      </c>
      <c r="G29" s="344">
        <v>14012.632449999999</v>
      </c>
      <c r="H29" s="344"/>
      <c r="I29" s="344">
        <f>E29-G29+H29</f>
        <v>13021.367550000001</v>
      </c>
      <c r="J29" s="345">
        <v>21951.400450000001</v>
      </c>
      <c r="K29" s="129"/>
      <c r="L29" s="158"/>
      <c r="M29" s="158"/>
    </row>
    <row r="30" spans="1:13" ht="14.1" customHeight="1" x14ac:dyDescent="0.3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3">
      <c r="A31" s="23"/>
      <c r="B31" s="130"/>
      <c r="C31" s="271" t="s">
        <v>18</v>
      </c>
      <c r="D31" s="321">
        <v>28576</v>
      </c>
      <c r="E31" s="342">
        <v>29602</v>
      </c>
      <c r="F31" s="342">
        <v>95.972499999999997</v>
      </c>
      <c r="G31" s="342">
        <v>7245.6606000000002</v>
      </c>
      <c r="H31" s="417"/>
      <c r="I31" s="417">
        <f>E31-G31</f>
        <v>22356.339400000001</v>
      </c>
      <c r="J31" s="343">
        <v>8488.6496999999999</v>
      </c>
      <c r="K31" s="129"/>
      <c r="L31" s="158"/>
      <c r="M31" s="158"/>
    </row>
    <row r="32" spans="1:13" ht="14.1" customHeight="1" x14ac:dyDescent="0.3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1746.0221000000001</v>
      </c>
      <c r="G32" s="342">
        <f>G33</f>
        <v>16633.311900000001</v>
      </c>
      <c r="H32" s="344"/>
      <c r="I32" s="342">
        <f>I33+I34</f>
        <v>-331.31190000000061</v>
      </c>
      <c r="J32" s="343">
        <f>J33</f>
        <v>15817.866400000001</v>
      </c>
      <c r="K32" s="129"/>
      <c r="L32" s="158"/>
      <c r="M32" s="158"/>
    </row>
    <row r="33" spans="1:13" ht="14.1" customHeight="1" x14ac:dyDescent="0.3">
      <c r="A33" s="22"/>
      <c r="B33" s="131"/>
      <c r="C33" s="270" t="s">
        <v>10</v>
      </c>
      <c r="D33" s="322">
        <v>19101</v>
      </c>
      <c r="E33" s="344">
        <v>14202</v>
      </c>
      <c r="F33" s="344">
        <f>2164.0221-F37</f>
        <v>1746.0221000000001</v>
      </c>
      <c r="G33" s="344">
        <f>17858.3119-G37</f>
        <v>16633.311900000001</v>
      </c>
      <c r="H33" s="344"/>
      <c r="I33" s="344">
        <f>E33-G33+H33</f>
        <v>-2431.3119000000006</v>
      </c>
      <c r="J33" s="345">
        <v>15817.866400000001</v>
      </c>
      <c r="K33" s="129"/>
      <c r="L33" s="158"/>
      <c r="M33" s="158"/>
    </row>
    <row r="34" spans="1:13" ht="14.1" customHeight="1" thickBot="1" x14ac:dyDescent="0.35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5">
      <c r="B35" s="120"/>
      <c r="C35" s="175" t="s">
        <v>78</v>
      </c>
      <c r="D35" s="410">
        <v>4000</v>
      </c>
      <c r="E35" s="349">
        <v>4000</v>
      </c>
      <c r="F35" s="349">
        <v>298.48500000000001</v>
      </c>
      <c r="G35" s="349">
        <v>1434.14535</v>
      </c>
      <c r="H35" s="349"/>
      <c r="I35" s="378">
        <f t="shared" si="0"/>
        <v>2565.8546500000002</v>
      </c>
      <c r="J35" s="379">
        <v>999.49969999999996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4">
        <v>703</v>
      </c>
      <c r="E36" s="325">
        <v>703</v>
      </c>
      <c r="F36" s="349">
        <v>27.407499999999999</v>
      </c>
      <c r="G36" s="349">
        <v>387.07499999999999</v>
      </c>
      <c r="H36" s="325"/>
      <c r="I36" s="378">
        <f t="shared" si="0"/>
        <v>315.92500000000001</v>
      </c>
      <c r="J36" s="408">
        <v>302.0616</v>
      </c>
      <c r="K36" s="129"/>
      <c r="L36" s="158"/>
      <c r="M36" s="158"/>
    </row>
    <row r="37" spans="1:13" ht="17.25" customHeight="1" thickBot="1" x14ac:dyDescent="0.35">
      <c r="B37" s="120"/>
      <c r="C37" s="175" t="s">
        <v>79</v>
      </c>
      <c r="D37" s="324">
        <v>3000</v>
      </c>
      <c r="E37" s="325">
        <v>3000</v>
      </c>
      <c r="F37" s="325">
        <v>418</v>
      </c>
      <c r="G37" s="325">
        <v>1225</v>
      </c>
      <c r="H37" s="377"/>
      <c r="I37" s="378">
        <f t="shared" si="0"/>
        <v>1775</v>
      </c>
      <c r="J37" s="408"/>
      <c r="K37" s="129"/>
      <c r="L37" s="158"/>
      <c r="M37" s="158"/>
    </row>
    <row r="38" spans="1:13" ht="17.25" customHeight="1" thickBot="1" x14ac:dyDescent="0.35">
      <c r="B38" s="120"/>
      <c r="C38" s="175" t="s">
        <v>67</v>
      </c>
      <c r="D38" s="324">
        <v>7000</v>
      </c>
      <c r="E38" s="325">
        <v>7000</v>
      </c>
      <c r="F38" s="325">
        <v>97.099800000000002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5">
      <c r="B39" s="120"/>
      <c r="C39" s="175" t="s">
        <v>87</v>
      </c>
      <c r="D39" s="324">
        <v>3000</v>
      </c>
      <c r="E39" s="325">
        <v>3000</v>
      </c>
      <c r="F39" s="325"/>
      <c r="G39" s="325"/>
      <c r="H39" s="325"/>
      <c r="I39" s="378">
        <f t="shared" si="0"/>
        <v>3000</v>
      </c>
      <c r="J39" s="408"/>
      <c r="K39" s="129"/>
      <c r="L39" s="158"/>
      <c r="M39" s="158"/>
    </row>
    <row r="40" spans="1:13" ht="17.25" customHeight="1" thickBot="1" x14ac:dyDescent="0.35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5">
      <c r="B41" s="120"/>
      <c r="C41" s="153" t="s">
        <v>14</v>
      </c>
      <c r="D41" s="324">
        <v>0</v>
      </c>
      <c r="E41" s="325"/>
      <c r="F41" s="325"/>
      <c r="G41" s="325">
        <v>182</v>
      </c>
      <c r="H41" s="325"/>
      <c r="I41" s="378">
        <f t="shared" si="0"/>
        <v>-182</v>
      </c>
      <c r="J41" s="408">
        <v>41</v>
      </c>
      <c r="K41" s="129"/>
      <c r="L41" s="158"/>
      <c r="M41" s="158"/>
    </row>
    <row r="42" spans="1:13" ht="16.5" customHeight="1" thickBot="1" x14ac:dyDescent="0.35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F21+F24+F35+F36+F38+F41+F37</f>
        <v>17493.612500000003</v>
      </c>
      <c r="G42" s="199">
        <f>G21+G24+G35+G36+G37+G38+G41</f>
        <v>181581.99970000001</v>
      </c>
      <c r="H42" s="199">
        <f>H26+H27+H28+H29+H33</f>
        <v>0</v>
      </c>
      <c r="I42" s="307">
        <f>I21+I24+I35+I36+I37+I38+I39+I40+I41</f>
        <v>174609.00029999999</v>
      </c>
      <c r="J42" s="200">
        <f>J21+J24+J35+J36+J37+J38+J39+J40+J41</f>
        <v>185821.27439999997</v>
      </c>
      <c r="K42" s="129"/>
      <c r="L42" s="158"/>
      <c r="M42" s="158"/>
    </row>
    <row r="43" spans="1:13" ht="14.1" customHeight="1" x14ac:dyDescent="0.3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3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3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3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21" t="s">
        <v>1</v>
      </c>
      <c r="C49" s="422"/>
      <c r="D49" s="422"/>
      <c r="E49" s="422"/>
      <c r="F49" s="422"/>
      <c r="G49" s="422"/>
      <c r="H49" s="422"/>
      <c r="I49" s="422"/>
      <c r="J49" s="422"/>
      <c r="K49" s="423"/>
      <c r="L49" s="208"/>
      <c r="M49" s="208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26" t="s">
        <v>8</v>
      </c>
      <c r="C57" s="427"/>
      <c r="D57" s="427"/>
      <c r="E57" s="427"/>
      <c r="F57" s="427"/>
      <c r="G57" s="427"/>
      <c r="H57" s="427"/>
      <c r="I57" s="427"/>
      <c r="J57" s="427"/>
      <c r="K57" s="428"/>
      <c r="L57" s="208"/>
      <c r="M57" s="208"/>
    </row>
    <row r="58" spans="2:13" s="3" customFormat="1" ht="63" thickBot="1" x14ac:dyDescent="0.35">
      <c r="B58" s="143"/>
      <c r="C58" s="180" t="s">
        <v>19</v>
      </c>
      <c r="D58" s="198" t="s">
        <v>20</v>
      </c>
      <c r="E58" s="196" t="str">
        <f>F20</f>
        <v>LANDET KVANTUM UKE 12</v>
      </c>
      <c r="F58" s="196" t="str">
        <f>G20</f>
        <v>LANDET KVANTUM T.O.M UKE 12</v>
      </c>
      <c r="G58" s="196" t="str">
        <f>I20</f>
        <v>RESTKVOTER</v>
      </c>
      <c r="H58" s="197" t="str">
        <f>J20</f>
        <v>LANDET KVANTUM T.O.M. UKE 12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80" t="s">
        <v>32</v>
      </c>
      <c r="D59" s="443">
        <v>5346</v>
      </c>
      <c r="E59" s="396">
        <v>4.2134</v>
      </c>
      <c r="F59" s="355">
        <v>159.87970000000001</v>
      </c>
      <c r="G59" s="445">
        <f>D59-F59-F60</f>
        <v>4948.6650999999993</v>
      </c>
      <c r="H59" s="394">
        <v>41.229700000000001</v>
      </c>
      <c r="I59" s="162"/>
      <c r="J59" s="162"/>
      <c r="K59" s="190"/>
      <c r="L59" s="106"/>
      <c r="M59" s="106"/>
    </row>
    <row r="60" spans="2:13" ht="14.1" customHeight="1" x14ac:dyDescent="0.3">
      <c r="B60" s="146"/>
      <c r="C60" s="147" t="s">
        <v>29</v>
      </c>
      <c r="D60" s="444"/>
      <c r="E60" s="382">
        <v>16.284800000000001</v>
      </c>
      <c r="F60" s="401">
        <v>237.45519999999999</v>
      </c>
      <c r="G60" s="446"/>
      <c r="H60" s="357">
        <v>174.73650000000001</v>
      </c>
      <c r="I60" s="162"/>
      <c r="J60" s="162"/>
      <c r="K60" s="190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397"/>
      <c r="F61" s="403">
        <v>23.255199999999999</v>
      </c>
      <c r="G61" s="411">
        <f>D61-F61</f>
        <v>176.7448</v>
      </c>
      <c r="H61" s="306">
        <v>2.5535000000000001</v>
      </c>
      <c r="I61" s="162"/>
      <c r="J61" s="162"/>
      <c r="K61" s="190"/>
      <c r="L61" s="106"/>
      <c r="M61" s="106"/>
    </row>
    <row r="62" spans="2:13" s="98" customFormat="1" ht="15.6" customHeight="1" x14ac:dyDescent="0.3">
      <c r="B62" s="163"/>
      <c r="C62" s="149" t="s">
        <v>57</v>
      </c>
      <c r="D62" s="356">
        <v>8019</v>
      </c>
      <c r="E62" s="398">
        <f>SUM(E63:E65)</f>
        <v>1.5414000000000001</v>
      </c>
      <c r="F62" s="355">
        <f>F63+F64+F65</f>
        <v>47.6053</v>
      </c>
      <c r="G62" s="401">
        <f>D62-F62</f>
        <v>7971.3946999999998</v>
      </c>
      <c r="H62" s="358">
        <f>H63+H64+H65</f>
        <v>35.167400000000001</v>
      </c>
      <c r="I62" s="164"/>
      <c r="J62" s="164"/>
      <c r="K62" s="190"/>
      <c r="L62" s="106"/>
      <c r="M62" s="106"/>
    </row>
    <row r="63" spans="2:13" s="22" customFormat="1" ht="14.1" customHeight="1" x14ac:dyDescent="0.3">
      <c r="B63" s="150"/>
      <c r="C63" s="151" t="s">
        <v>33</v>
      </c>
      <c r="D63" s="245"/>
      <c r="E63" s="383">
        <v>0.15240000000000001</v>
      </c>
      <c r="F63" s="367">
        <v>9.7881999999999998</v>
      </c>
      <c r="G63" s="367"/>
      <c r="H63" s="368">
        <v>10.6357</v>
      </c>
      <c r="I63" s="152"/>
      <c r="J63" s="152"/>
      <c r="K63" s="190"/>
      <c r="L63" s="106"/>
      <c r="M63" s="106"/>
    </row>
    <row r="64" spans="2:13" s="22" customFormat="1" ht="14.1" customHeight="1" x14ac:dyDescent="0.3">
      <c r="B64" s="150"/>
      <c r="C64" s="151" t="s">
        <v>34</v>
      </c>
      <c r="D64" s="245"/>
      <c r="E64" s="383">
        <v>1.3263</v>
      </c>
      <c r="F64" s="367">
        <v>27.1587</v>
      </c>
      <c r="G64" s="367"/>
      <c r="H64" s="368">
        <v>11.5168</v>
      </c>
      <c r="I64" s="177"/>
      <c r="J64" s="177"/>
      <c r="K64" s="190"/>
      <c r="L64" s="106"/>
      <c r="M64" s="106"/>
    </row>
    <row r="65" spans="2:13" s="22" customFormat="1" ht="14.1" customHeight="1" thickBot="1" x14ac:dyDescent="0.35">
      <c r="B65" s="150"/>
      <c r="C65" s="228" t="s">
        <v>35</v>
      </c>
      <c r="D65" s="246"/>
      <c r="E65" s="384">
        <v>6.2700000000000006E-2</v>
      </c>
      <c r="F65" s="385">
        <v>10.6584</v>
      </c>
      <c r="G65" s="385"/>
      <c r="H65" s="395">
        <v>13.014900000000001</v>
      </c>
      <c r="I65" s="177"/>
      <c r="J65" s="177"/>
      <c r="K65" s="190"/>
      <c r="L65" s="106"/>
      <c r="M65" s="106"/>
    </row>
    <row r="66" spans="2:13" ht="14.1" customHeight="1" thickBot="1" x14ac:dyDescent="0.35">
      <c r="B66" s="120"/>
      <c r="C66" s="153" t="s">
        <v>36</v>
      </c>
      <c r="D66" s="230">
        <v>190</v>
      </c>
      <c r="E66" s="399"/>
      <c r="F66" s="392"/>
      <c r="G66" s="392">
        <f>D66-F66</f>
        <v>190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5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5">
      <c r="B68" s="118"/>
      <c r="C68" s="181" t="s">
        <v>9</v>
      </c>
      <c r="D68" s="188">
        <v>12225</v>
      </c>
      <c r="E68" s="307">
        <f>E59+E60+E61+E62+E66+E67</f>
        <v>22.0396</v>
      </c>
      <c r="F68" s="203">
        <f>F59+F60+F61+F62+F66+F67</f>
        <v>468.19540000000001</v>
      </c>
      <c r="G68" s="203">
        <f>D68-F68</f>
        <v>11756.804599999999</v>
      </c>
      <c r="H68" s="211">
        <f>H59+H60+H61+H62+H66+H67</f>
        <v>254.43930000000003</v>
      </c>
      <c r="I68" s="174"/>
      <c r="J68" s="174"/>
      <c r="K68" s="190"/>
      <c r="L68" s="106"/>
      <c r="M68" s="106"/>
    </row>
    <row r="69" spans="2:13" s="3" customFormat="1" ht="19.2" customHeight="1" thickBot="1" x14ac:dyDescent="0.35">
      <c r="B69" s="159"/>
      <c r="C69" s="433"/>
      <c r="D69" s="433"/>
      <c r="E69" s="433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21" t="s">
        <v>1</v>
      </c>
      <c r="C74" s="422"/>
      <c r="D74" s="422"/>
      <c r="E74" s="422"/>
      <c r="F74" s="422"/>
      <c r="G74" s="422"/>
      <c r="H74" s="422"/>
      <c r="I74" s="422"/>
      <c r="J74" s="422"/>
      <c r="K74" s="423"/>
      <c r="L74" s="208"/>
      <c r="M74" s="208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24" t="s">
        <v>2</v>
      </c>
      <c r="D76" s="425"/>
      <c r="E76" s="424" t="s">
        <v>20</v>
      </c>
      <c r="F76" s="429"/>
      <c r="G76" s="424" t="s">
        <v>21</v>
      </c>
      <c r="H76" s="425"/>
      <c r="I76" s="158"/>
      <c r="J76" s="158"/>
      <c r="K76" s="116"/>
      <c r="L76" s="137"/>
      <c r="M76" s="137"/>
    </row>
    <row r="77" spans="2:13" ht="14.4" x14ac:dyDescent="0.3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4.4" x14ac:dyDescent="0.3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6.8" thickBot="1" x14ac:dyDescent="0.35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5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3">
      <c r="B81" s="253"/>
      <c r="C81" s="412" t="s">
        <v>115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3">
      <c r="B82" s="253"/>
      <c r="C82" s="434" t="s">
        <v>116</v>
      </c>
      <c r="D82" s="434"/>
      <c r="E82" s="434"/>
      <c r="F82" s="434"/>
      <c r="G82" s="434"/>
      <c r="H82" s="434"/>
      <c r="I82" s="260"/>
      <c r="J82" s="261"/>
      <c r="K82" s="258"/>
      <c r="L82" s="261"/>
      <c r="M82" s="119"/>
    </row>
    <row r="83" spans="1:13" ht="6" customHeight="1" thickBot="1" x14ac:dyDescent="0.35">
      <c r="B83" s="253"/>
      <c r="C83" s="434"/>
      <c r="D83" s="434"/>
      <c r="E83" s="434"/>
      <c r="F83" s="434"/>
      <c r="G83" s="434"/>
      <c r="H83" s="434"/>
      <c r="I83" s="261"/>
      <c r="J83" s="261"/>
      <c r="K83" s="258"/>
      <c r="L83" s="261"/>
      <c r="M83" s="119"/>
    </row>
    <row r="84" spans="1:13" ht="14.1" customHeight="1" x14ac:dyDescent="0.3">
      <c r="B84" s="430" t="s">
        <v>8</v>
      </c>
      <c r="C84" s="431"/>
      <c r="D84" s="431"/>
      <c r="E84" s="431"/>
      <c r="F84" s="431"/>
      <c r="G84" s="431"/>
      <c r="H84" s="431"/>
      <c r="I84" s="431"/>
      <c r="J84" s="431"/>
      <c r="K84" s="432"/>
      <c r="L84" s="298"/>
      <c r="M84" s="208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12</v>
      </c>
      <c r="G86" s="196" t="str">
        <f>G20</f>
        <v>LANDET KVANTUM T.O.M UKE 12</v>
      </c>
      <c r="H86" s="196" t="str">
        <f>I20</f>
        <v>RESTKVOTER</v>
      </c>
      <c r="I86" s="197" t="str">
        <f>J20</f>
        <v>LANDET KVANTUM T.O.M. UKE 12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51" t="s">
        <v>16</v>
      </c>
      <c r="D87" s="319">
        <f>D89+D88</f>
        <v>36895</v>
      </c>
      <c r="E87" s="336">
        <f>E89+E88</f>
        <v>37875</v>
      </c>
      <c r="F87" s="336">
        <f>F89+F88</f>
        <v>1645.3975</v>
      </c>
      <c r="G87" s="336">
        <f>G88+G89</f>
        <v>20227.579000000002</v>
      </c>
      <c r="H87" s="336">
        <f>H88+H89</f>
        <v>17647.420999999998</v>
      </c>
      <c r="I87" s="337">
        <f>I88+I89</f>
        <v>18123.847399999999</v>
      </c>
      <c r="J87" s="158"/>
      <c r="K87" s="129"/>
      <c r="L87" s="158"/>
      <c r="M87" s="158"/>
    </row>
    <row r="88" spans="1:13" ht="14.1" customHeight="1" x14ac:dyDescent="0.3">
      <c r="A88" s="121"/>
      <c r="B88" s="119"/>
      <c r="C88" s="265" t="s">
        <v>12</v>
      </c>
      <c r="D88" s="320">
        <v>36145</v>
      </c>
      <c r="E88" s="338">
        <v>37125</v>
      </c>
      <c r="F88" s="338">
        <v>1619.7971</v>
      </c>
      <c r="G88" s="338">
        <v>19919.844300000001</v>
      </c>
      <c r="H88" s="338">
        <f>E88-G88</f>
        <v>17205.155699999999</v>
      </c>
      <c r="I88" s="339">
        <v>17945.213299999999</v>
      </c>
      <c r="J88" s="158"/>
      <c r="K88" s="129"/>
      <c r="L88" s="158"/>
      <c r="M88" s="158"/>
    </row>
    <row r="89" spans="1:13" ht="15" thickBot="1" x14ac:dyDescent="0.35">
      <c r="A89" s="121"/>
      <c r="B89" s="119"/>
      <c r="C89" s="352" t="s">
        <v>11</v>
      </c>
      <c r="D89" s="332">
        <v>750</v>
      </c>
      <c r="E89" s="340">
        <v>750</v>
      </c>
      <c r="F89" s="340">
        <v>25.6004</v>
      </c>
      <c r="G89" s="340">
        <v>307.73469999999998</v>
      </c>
      <c r="H89" s="340">
        <f>E89-G89</f>
        <v>442.26530000000002</v>
      </c>
      <c r="I89" s="341">
        <v>178.63409999999999</v>
      </c>
      <c r="J89" s="158"/>
      <c r="K89" s="129"/>
      <c r="L89" s="158"/>
      <c r="M89" s="158"/>
    </row>
    <row r="90" spans="1:13" ht="14.1" customHeight="1" x14ac:dyDescent="0.3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74063</v>
      </c>
      <c r="F90" s="336">
        <f t="shared" si="1"/>
        <v>390.08780000000002</v>
      </c>
      <c r="G90" s="336">
        <f t="shared" si="1"/>
        <v>16190.912699999999</v>
      </c>
      <c r="H90" s="336">
        <f>H91+H96+H97</f>
        <v>57872.087299999992</v>
      </c>
      <c r="I90" s="337">
        <f t="shared" si="1"/>
        <v>19872.577800000003</v>
      </c>
      <c r="J90" s="158"/>
      <c r="K90" s="129"/>
      <c r="L90" s="158"/>
      <c r="M90" s="158"/>
    </row>
    <row r="91" spans="1:13" ht="15.75" customHeight="1" x14ac:dyDescent="0.3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56854</v>
      </c>
      <c r="F91" s="342">
        <f t="shared" si="2"/>
        <v>328.29250000000002</v>
      </c>
      <c r="G91" s="342">
        <f t="shared" si="2"/>
        <v>11029.408599999999</v>
      </c>
      <c r="H91" s="342">
        <f>H92+H93+H94+H95</f>
        <v>45824.591399999998</v>
      </c>
      <c r="I91" s="343">
        <f t="shared" si="2"/>
        <v>12904.9861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0" t="s">
        <v>22</v>
      </c>
      <c r="D92" s="322">
        <f>12562+588</f>
        <v>13150</v>
      </c>
      <c r="E92" s="344">
        <v>16514</v>
      </c>
      <c r="F92" s="344">
        <v>75.314700000000002</v>
      </c>
      <c r="G92" s="344">
        <v>3170.1401999999998</v>
      </c>
      <c r="H92" s="344">
        <f t="shared" ref="H92:H100" si="3">E92-G92</f>
        <v>13343.8598</v>
      </c>
      <c r="I92" s="345">
        <v>2406.3038999999999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0" t="s">
        <v>23</v>
      </c>
      <c r="D93" s="322">
        <f>11582+927</f>
        <v>12509</v>
      </c>
      <c r="E93" s="344">
        <v>15627</v>
      </c>
      <c r="F93" s="344">
        <v>72.828800000000001</v>
      </c>
      <c r="G93" s="344">
        <v>4380.5949000000001</v>
      </c>
      <c r="H93" s="344">
        <f t="shared" si="3"/>
        <v>11246.4051</v>
      </c>
      <c r="I93" s="345">
        <v>3484.8103000000001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0" t="s">
        <v>24</v>
      </c>
      <c r="D94" s="322">
        <v>13141</v>
      </c>
      <c r="E94" s="344">
        <v>16606</v>
      </c>
      <c r="F94" s="344">
        <v>118.9534</v>
      </c>
      <c r="G94" s="344">
        <v>2969.7575999999999</v>
      </c>
      <c r="H94" s="344">
        <f t="shared" si="3"/>
        <v>13636.242399999999</v>
      </c>
      <c r="I94" s="345">
        <v>4483.3523999999998</v>
      </c>
      <c r="J94" s="158"/>
      <c r="K94" s="129"/>
      <c r="L94" s="158"/>
      <c r="M94" s="158"/>
    </row>
    <row r="95" spans="1:13" ht="14.1" customHeight="1" x14ac:dyDescent="0.3">
      <c r="A95" s="116"/>
      <c r="B95" s="137"/>
      <c r="C95" s="270" t="s">
        <v>98</v>
      </c>
      <c r="D95" s="322">
        <v>7261</v>
      </c>
      <c r="E95" s="344">
        <v>8107</v>
      </c>
      <c r="F95" s="344">
        <v>61.195599999999999</v>
      </c>
      <c r="G95" s="344">
        <v>508.91590000000002</v>
      </c>
      <c r="H95" s="344">
        <f t="shared" si="3"/>
        <v>7598.0841</v>
      </c>
      <c r="I95" s="345">
        <v>2530.5194999999999</v>
      </c>
      <c r="J95" s="158"/>
      <c r="K95" s="129"/>
      <c r="L95" s="158"/>
      <c r="M95" s="158"/>
    </row>
    <row r="96" spans="1:13" ht="14.1" customHeight="1" x14ac:dyDescent="0.3">
      <c r="A96" s="116"/>
      <c r="B96" s="137"/>
      <c r="C96" s="271" t="s">
        <v>29</v>
      </c>
      <c r="D96" s="321">
        <v>10835</v>
      </c>
      <c r="E96" s="342">
        <v>11124</v>
      </c>
      <c r="F96" s="342">
        <v>19.473299999999998</v>
      </c>
      <c r="G96" s="342">
        <v>4338.5614999999998</v>
      </c>
      <c r="H96" s="342">
        <f t="shared" si="3"/>
        <v>6785.4385000000002</v>
      </c>
      <c r="I96" s="343">
        <v>6136.6426000000001</v>
      </c>
      <c r="J96" s="158"/>
      <c r="K96" s="129"/>
      <c r="L96" s="158"/>
      <c r="M96" s="158"/>
    </row>
    <row r="97" spans="1:13" ht="14.1" customHeight="1" thickBot="1" x14ac:dyDescent="0.35">
      <c r="A97" s="121"/>
      <c r="B97" s="39"/>
      <c r="C97" s="272" t="s">
        <v>95</v>
      </c>
      <c r="D97" s="329">
        <v>4816</v>
      </c>
      <c r="E97" s="353">
        <v>6085</v>
      </c>
      <c r="F97" s="353">
        <v>42.322000000000003</v>
      </c>
      <c r="G97" s="353">
        <v>822.94259999999997</v>
      </c>
      <c r="H97" s="353">
        <f t="shared" si="3"/>
        <v>5262.0573999999997</v>
      </c>
      <c r="I97" s="354">
        <v>830.94910000000004</v>
      </c>
      <c r="J97" s="158"/>
      <c r="K97" s="129"/>
      <c r="L97" s="158"/>
      <c r="M97" s="158"/>
    </row>
    <row r="98" spans="1:13" ht="15" thickBot="1" x14ac:dyDescent="0.35">
      <c r="A98" s="121"/>
      <c r="B98" s="39"/>
      <c r="C98" s="175" t="s">
        <v>13</v>
      </c>
      <c r="D98" s="410">
        <v>323</v>
      </c>
      <c r="E98" s="349">
        <v>323</v>
      </c>
      <c r="F98" s="349">
        <v>0.33929999999999999</v>
      </c>
      <c r="G98" s="349">
        <v>11.781700000000001</v>
      </c>
      <c r="H98" s="349">
        <f t="shared" si="3"/>
        <v>311.2183</v>
      </c>
      <c r="I98" s="350">
        <v>16.569500000000001</v>
      </c>
      <c r="J98" s="158"/>
      <c r="K98" s="129"/>
      <c r="L98" s="158"/>
      <c r="M98" s="158"/>
    </row>
    <row r="99" spans="1:13" ht="16.8" thickBot="1" x14ac:dyDescent="0.35">
      <c r="A99" s="121"/>
      <c r="B99" s="119"/>
      <c r="C99" s="175" t="s">
        <v>63</v>
      </c>
      <c r="D99" s="324">
        <v>300</v>
      </c>
      <c r="E99" s="325">
        <v>300</v>
      </c>
      <c r="F99" s="325">
        <v>2.9447000000000001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5">
      <c r="A100" s="121"/>
      <c r="B100" s="119"/>
      <c r="C100" s="263" t="s">
        <v>14</v>
      </c>
      <c r="D100" s="324"/>
      <c r="E100" s="325"/>
      <c r="F100" s="325">
        <v>9</v>
      </c>
      <c r="G100" s="325">
        <v>76</v>
      </c>
      <c r="H100" s="325">
        <f t="shared" si="3"/>
        <v>-76</v>
      </c>
      <c r="I100" s="331">
        <v>20</v>
      </c>
      <c r="J100" s="158"/>
      <c r="K100" s="129"/>
      <c r="L100" s="158"/>
      <c r="M100" s="158"/>
    </row>
    <row r="101" spans="1:13" ht="16.2" thickBot="1" x14ac:dyDescent="0.35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112561</v>
      </c>
      <c r="F101" s="409">
        <f t="shared" si="4"/>
        <v>2047.7693000000002</v>
      </c>
      <c r="G101" s="409">
        <f t="shared" si="4"/>
        <v>36806.273399999998</v>
      </c>
      <c r="H101" s="226">
        <f>H87+H90+H98+H99+H100</f>
        <v>75754.72659999998</v>
      </c>
      <c r="I101" s="200">
        <f>I87+I90+I98+I99+I100</f>
        <v>38332.994699999996</v>
      </c>
      <c r="J101" s="158"/>
      <c r="K101" s="129"/>
      <c r="L101" s="158"/>
      <c r="M101" s="158"/>
    </row>
    <row r="102" spans="1:13" ht="14.4" x14ac:dyDescent="0.3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3">
      <c r="B103" s="13"/>
      <c r="C103" s="205" t="s">
        <v>118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3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5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2" customHeight="1" x14ac:dyDescent="0.3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26" t="s">
        <v>8</v>
      </c>
      <c r="C117" s="427"/>
      <c r="D117" s="427"/>
      <c r="E117" s="427"/>
      <c r="F117" s="427"/>
      <c r="G117" s="427"/>
      <c r="H117" s="427"/>
      <c r="I117" s="427"/>
      <c r="J117" s="427"/>
      <c r="K117" s="428"/>
      <c r="L117" s="208"/>
      <c r="M117" s="208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12</v>
      </c>
      <c r="G119" s="196" t="str">
        <f>G20</f>
        <v>LANDET KVANTUM T.O.M UKE 12</v>
      </c>
      <c r="H119" s="196" t="str">
        <f>I20</f>
        <v>RESTKVOTER</v>
      </c>
      <c r="I119" s="197" t="str">
        <f>J20</f>
        <v>LANDET KVANTUM T.O.M. UKE 12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2754.3494999999998</v>
      </c>
      <c r="G120" s="237">
        <f t="shared" si="5"/>
        <v>20440.262999999999</v>
      </c>
      <c r="H120" s="355">
        <f t="shared" si="5"/>
        <v>39630.737000000001</v>
      </c>
      <c r="I120" s="358">
        <f t="shared" si="5"/>
        <v>15433.562900000001</v>
      </c>
      <c r="J120" s="158"/>
      <c r="K120" s="129"/>
      <c r="L120" s="158"/>
      <c r="M120" s="158"/>
    </row>
    <row r="121" spans="2:13" ht="14.1" customHeight="1" x14ac:dyDescent="0.3">
      <c r="B121" s="9"/>
      <c r="C121" s="265" t="s">
        <v>12</v>
      </c>
      <c r="D121" s="249">
        <v>45454</v>
      </c>
      <c r="E121" s="386">
        <v>47834</v>
      </c>
      <c r="F121" s="249">
        <v>2352.3245999999999</v>
      </c>
      <c r="G121" s="249">
        <v>16626.458999999999</v>
      </c>
      <c r="H121" s="359">
        <f>E121-G121</f>
        <v>31207.541000000001</v>
      </c>
      <c r="I121" s="360">
        <v>12698.3981</v>
      </c>
      <c r="J121" s="158"/>
      <c r="K121" s="129"/>
      <c r="L121" s="158"/>
      <c r="M121" s="158"/>
    </row>
    <row r="122" spans="2:13" ht="14.1" customHeight="1" x14ac:dyDescent="0.3">
      <c r="B122" s="9"/>
      <c r="C122" s="265" t="s">
        <v>11</v>
      </c>
      <c r="D122" s="249">
        <v>10864</v>
      </c>
      <c r="E122" s="386">
        <v>11737</v>
      </c>
      <c r="F122" s="249">
        <v>402.0249</v>
      </c>
      <c r="G122" s="249">
        <v>3813.8040000000001</v>
      </c>
      <c r="H122" s="359">
        <f>E122-G122</f>
        <v>7923.1959999999999</v>
      </c>
      <c r="I122" s="360">
        <v>2735.1648</v>
      </c>
      <c r="J122" s="158"/>
      <c r="K122" s="129"/>
      <c r="L122" s="158"/>
      <c r="M122" s="158"/>
    </row>
    <row r="123" spans="2:13" ht="15" thickBot="1" x14ac:dyDescent="0.35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5">
      <c r="B124" s="100"/>
      <c r="C124" s="267" t="s">
        <v>38</v>
      </c>
      <c r="D124" s="300">
        <v>38390</v>
      </c>
      <c r="E124" s="235">
        <v>37926</v>
      </c>
      <c r="F124" s="300"/>
      <c r="G124" s="300">
        <v>335.61630000000002</v>
      </c>
      <c r="H124" s="303">
        <f>E124-G124</f>
        <v>37590.383699999998</v>
      </c>
      <c r="I124" s="305">
        <v>795.18370000000004</v>
      </c>
      <c r="J124" s="101"/>
      <c r="K124" s="129"/>
      <c r="L124" s="158"/>
      <c r="M124" s="158"/>
    </row>
    <row r="125" spans="2:13" s="71" customFormat="1" ht="14.25" customHeight="1" thickBot="1" x14ac:dyDescent="0.35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1577.4017999999999</v>
      </c>
      <c r="G125" s="230">
        <f>G134+G131+G126</f>
        <v>24022.635599999998</v>
      </c>
      <c r="H125" s="363">
        <f>H126+H131+H134</f>
        <v>37694.364400000006</v>
      </c>
      <c r="I125" s="364">
        <f>I126+I131+I134</f>
        <v>18793.659299999999</v>
      </c>
      <c r="J125" s="119"/>
      <c r="K125" s="129"/>
      <c r="L125" s="158"/>
      <c r="M125" s="158"/>
    </row>
    <row r="126" spans="2:13" ht="15.75" customHeight="1" x14ac:dyDescent="0.3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559.55039999999997</v>
      </c>
      <c r="G126" s="391">
        <f>G127+G128+G130+G129</f>
        <v>18099.894799999998</v>
      </c>
      <c r="H126" s="365">
        <f>H127+H128+H129+H130</f>
        <v>27572.105200000002</v>
      </c>
      <c r="I126" s="366">
        <f>I127+I128+I129+I130</f>
        <v>14113.569</v>
      </c>
      <c r="J126" s="4"/>
      <c r="K126" s="129"/>
      <c r="L126" s="158"/>
      <c r="M126" s="158"/>
    </row>
    <row r="127" spans="2:13" s="22" customFormat="1" ht="14.1" customHeight="1" x14ac:dyDescent="0.3">
      <c r="B127" s="45"/>
      <c r="C127" s="270" t="s">
        <v>22</v>
      </c>
      <c r="D127" s="245">
        <f>12789</f>
        <v>12789</v>
      </c>
      <c r="E127" s="234">
        <v>14060</v>
      </c>
      <c r="F127" s="245">
        <v>102.7479</v>
      </c>
      <c r="G127" s="245">
        <v>3523.8739999999998</v>
      </c>
      <c r="H127" s="367">
        <f t="shared" ref="H127:H139" si="6">E127-G127</f>
        <v>10536.126</v>
      </c>
      <c r="I127" s="368">
        <v>2563.8672999999999</v>
      </c>
      <c r="J127" s="46"/>
      <c r="K127" s="129"/>
      <c r="L127" s="158"/>
      <c r="M127" s="158"/>
    </row>
    <row r="128" spans="2:13" s="22" customFormat="1" ht="14.1" customHeight="1" x14ac:dyDescent="0.3">
      <c r="B128" s="131"/>
      <c r="C128" s="270" t="s">
        <v>23</v>
      </c>
      <c r="D128" s="245">
        <v>11990</v>
      </c>
      <c r="E128" s="234">
        <v>13036</v>
      </c>
      <c r="F128" s="245">
        <v>118.1229</v>
      </c>
      <c r="G128" s="245">
        <v>5663.4049999999997</v>
      </c>
      <c r="H128" s="367">
        <f t="shared" si="6"/>
        <v>7372.5950000000003</v>
      </c>
      <c r="I128" s="368">
        <v>4028.3582999999999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0" t="s">
        <v>24</v>
      </c>
      <c r="D129" s="245">
        <v>11335</v>
      </c>
      <c r="E129" s="234">
        <v>10528</v>
      </c>
      <c r="F129" s="245">
        <v>127.22709999999999</v>
      </c>
      <c r="G129" s="245">
        <v>5353.7849999999999</v>
      </c>
      <c r="H129" s="367">
        <f t="shared" si="6"/>
        <v>5174.2150000000001</v>
      </c>
      <c r="I129" s="368">
        <v>4006.0835999999999</v>
      </c>
      <c r="J129" s="137"/>
      <c r="K129" s="129"/>
      <c r="L129" s="158"/>
      <c r="M129" s="158"/>
    </row>
    <row r="130" spans="2:13" s="22" customFormat="1" ht="14.1" customHeight="1" x14ac:dyDescent="0.3">
      <c r="B130" s="131"/>
      <c r="C130" s="270" t="s">
        <v>98</v>
      </c>
      <c r="D130" s="245">
        <v>8665</v>
      </c>
      <c r="E130" s="234">
        <v>8048</v>
      </c>
      <c r="F130" s="245">
        <v>211.45249999999999</v>
      </c>
      <c r="G130" s="245">
        <v>3558.8308000000002</v>
      </c>
      <c r="H130" s="367">
        <f t="shared" si="6"/>
        <v>4489.1692000000003</v>
      </c>
      <c r="I130" s="368">
        <v>3515.2597999999998</v>
      </c>
      <c r="J130" s="137"/>
      <c r="K130" s="129"/>
      <c r="L130" s="158"/>
      <c r="M130" s="158"/>
    </row>
    <row r="131" spans="2:13" s="23" customFormat="1" ht="14.1" customHeight="1" x14ac:dyDescent="0.3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889.32500000000005</v>
      </c>
      <c r="G131" s="238">
        <v>3861.4812999999999</v>
      </c>
      <c r="H131" s="369">
        <f t="shared" si="6"/>
        <v>3198.5187000000001</v>
      </c>
      <c r="I131" s="370">
        <v>2901.3919000000001</v>
      </c>
      <c r="J131" s="39"/>
      <c r="K131" s="129"/>
      <c r="L131" s="158"/>
      <c r="M131" s="158"/>
    </row>
    <row r="132" spans="2:13" ht="14.1" customHeight="1" x14ac:dyDescent="0.3">
      <c r="B132" s="9"/>
      <c r="C132" s="270" t="s">
        <v>40</v>
      </c>
      <c r="D132" s="245">
        <v>5919</v>
      </c>
      <c r="E132" s="234">
        <v>6560</v>
      </c>
      <c r="F132" s="245">
        <v>889.32500000000005</v>
      </c>
      <c r="G132" s="245">
        <v>3854.6689999999999</v>
      </c>
      <c r="H132" s="367">
        <f t="shared" si="6"/>
        <v>2705.3310000000001</v>
      </c>
      <c r="I132" s="368">
        <v>2899.9069</v>
      </c>
      <c r="J132" s="119"/>
      <c r="K132" s="129"/>
      <c r="L132" s="158"/>
      <c r="M132" s="158"/>
    </row>
    <row r="133" spans="2:13" ht="14.1" customHeight="1" x14ac:dyDescent="0.3">
      <c r="B133" s="20"/>
      <c r="C133" s="270" t="s">
        <v>41</v>
      </c>
      <c r="D133" s="245">
        <v>500</v>
      </c>
      <c r="E133" s="234">
        <v>500</v>
      </c>
      <c r="F133" s="245">
        <f>F131-F132</f>
        <v>0</v>
      </c>
      <c r="G133" s="245">
        <f>G131-G132</f>
        <v>6.8123000000000502</v>
      </c>
      <c r="H133" s="367">
        <f t="shared" si="6"/>
        <v>493.18769999999995</v>
      </c>
      <c r="I133" s="368">
        <f>I131-I132</f>
        <v>1.4850000000001273</v>
      </c>
      <c r="J133" s="39"/>
      <c r="K133" s="129"/>
      <c r="L133" s="158"/>
      <c r="M133" s="158"/>
    </row>
    <row r="134" spans="2:13" ht="15" thickBot="1" x14ac:dyDescent="0.35">
      <c r="B134" s="9"/>
      <c r="C134" s="272" t="s">
        <v>95</v>
      </c>
      <c r="D134" s="262">
        <v>8170</v>
      </c>
      <c r="E134" s="390">
        <v>8985</v>
      </c>
      <c r="F134" s="262">
        <v>128.5264</v>
      </c>
      <c r="G134" s="262">
        <v>2061.2595000000001</v>
      </c>
      <c r="H134" s="371">
        <f t="shared" si="6"/>
        <v>6923.7404999999999</v>
      </c>
      <c r="I134" s="372">
        <v>1778.6984</v>
      </c>
      <c r="J134" s="119"/>
      <c r="K134" s="129"/>
      <c r="L134" s="158"/>
      <c r="M134" s="158"/>
    </row>
    <row r="135" spans="2:13" s="71" customFormat="1" ht="15" thickBot="1" x14ac:dyDescent="0.35">
      <c r="B135" s="9"/>
      <c r="C135" s="268" t="s">
        <v>13</v>
      </c>
      <c r="D135" s="230">
        <v>124</v>
      </c>
      <c r="E135" s="235">
        <v>124</v>
      </c>
      <c r="F135" s="230">
        <v>0.18640000000000001</v>
      </c>
      <c r="G135" s="230">
        <v>11.834099999999999</v>
      </c>
      <c r="H135" s="392">
        <f t="shared" si="6"/>
        <v>112.16589999999999</v>
      </c>
      <c r="I135" s="393">
        <v>4.9599000000000002</v>
      </c>
      <c r="J135" s="119"/>
      <c r="K135" s="129"/>
      <c r="L135" s="158"/>
      <c r="M135" s="158"/>
    </row>
    <row r="136" spans="2:13" s="71" customFormat="1" ht="16.8" thickBot="1" x14ac:dyDescent="0.35">
      <c r="B136" s="9"/>
      <c r="C136" s="273" t="s">
        <v>67</v>
      </c>
      <c r="D136" s="301">
        <v>2000</v>
      </c>
      <c r="E136" s="304">
        <v>2000</v>
      </c>
      <c r="F136" s="301">
        <v>9.0311000000000003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" thickBot="1" x14ac:dyDescent="0.35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70.180000000000007</v>
      </c>
      <c r="J137" s="158"/>
      <c r="K137" s="129"/>
      <c r="L137" s="158"/>
      <c r="M137" s="158"/>
    </row>
    <row r="138" spans="2:13" s="71" customFormat="1" ht="15" thickBot="1" x14ac:dyDescent="0.35">
      <c r="B138" s="9"/>
      <c r="C138" s="222" t="s">
        <v>14</v>
      </c>
      <c r="D138" s="229"/>
      <c r="E138" s="239"/>
      <c r="F138" s="229">
        <v>1</v>
      </c>
      <c r="G138" s="229">
        <v>197</v>
      </c>
      <c r="H138" s="239">
        <f t="shared" si="6"/>
        <v>-197</v>
      </c>
      <c r="I138" s="302">
        <v>74</v>
      </c>
      <c r="J138" s="119"/>
      <c r="K138" s="129"/>
      <c r="L138" s="158"/>
      <c r="M138" s="158"/>
    </row>
    <row r="139" spans="2:13" s="3" customFormat="1" ht="16.2" thickBot="1" x14ac:dyDescent="0.35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4341.9687999999996</v>
      </c>
      <c r="G139" s="188">
        <f>G120+G124+G125+G135+G136+G137+G138</f>
        <v>47007.348999999995</v>
      </c>
      <c r="H139" s="203">
        <f t="shared" si="6"/>
        <v>115080.65100000001</v>
      </c>
      <c r="I139" s="200">
        <f>I120+I124+I125+I135+I136+I137+I138</f>
        <v>37171.5458</v>
      </c>
      <c r="J139" s="174"/>
      <c r="K139" s="129"/>
      <c r="L139" s="158"/>
      <c r="M139" s="158"/>
    </row>
    <row r="140" spans="2:13" s="3" customFormat="1" ht="14.25" customHeight="1" x14ac:dyDescent="0.3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3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5" t="s">
        <v>119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5">
      <c r="B149" s="120"/>
      <c r="C149" s="435" t="s">
        <v>2</v>
      </c>
      <c r="D149" s="436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12</v>
      </c>
      <c r="F158" s="70" t="str">
        <f>G20</f>
        <v>LANDET KVANTUM T.O.M UKE 12</v>
      </c>
      <c r="G158" s="70" t="str">
        <f>I20</f>
        <v>RESTKVOTER</v>
      </c>
      <c r="H158" s="93" t="str">
        <f>J20</f>
        <v>LANDET KVANTUM T.O.M. UKE 12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5">
        <v>19401</v>
      </c>
      <c r="E159" s="185">
        <v>20.201499999999999</v>
      </c>
      <c r="F159" s="185">
        <v>1397.3794</v>
      </c>
      <c r="G159" s="185">
        <f>D159-F159</f>
        <v>18003.620599999998</v>
      </c>
      <c r="H159" s="223">
        <v>257.87849999999997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5">
        <v>100</v>
      </c>
      <c r="E160" s="185"/>
      <c r="F160" s="185">
        <v>0.82030000000000003</v>
      </c>
      <c r="G160" s="185">
        <f>D160-F160</f>
        <v>99.179699999999997</v>
      </c>
      <c r="H160" s="223">
        <v>0.26129999999999998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6">
        <v>13</v>
      </c>
      <c r="E161" s="186"/>
      <c r="F161" s="186"/>
      <c r="G161" s="186">
        <f>D161-F161</f>
        <v>13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7">
        <f>SUM(D159:D161)</f>
        <v>19514</v>
      </c>
      <c r="E162" s="187">
        <f>SUM(E159:E161)</f>
        <v>20.201499999999999</v>
      </c>
      <c r="F162" s="187">
        <f>SUM(F159:F161)</f>
        <v>1398.1997000000001</v>
      </c>
      <c r="G162" s="187">
        <f>D162-F162</f>
        <v>18115.800299999999</v>
      </c>
      <c r="H162" s="210">
        <f>SUM(H159:H161)</f>
        <v>258.13979999999998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4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40" t="s">
        <v>1</v>
      </c>
      <c r="C165" s="441"/>
      <c r="D165" s="441"/>
      <c r="E165" s="441"/>
      <c r="F165" s="441"/>
      <c r="G165" s="441"/>
      <c r="H165" s="441"/>
      <c r="I165" s="441"/>
      <c r="J165" s="441"/>
      <c r="K165" s="442"/>
      <c r="L165" s="192"/>
      <c r="M165" s="192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5" t="s">
        <v>2</v>
      </c>
      <c r="D167" s="436"/>
      <c r="E167" s="435" t="s">
        <v>53</v>
      </c>
      <c r="F167" s="436"/>
      <c r="G167" s="435" t="s">
        <v>106</v>
      </c>
      <c r="H167" s="436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3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5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" customHeight="1" x14ac:dyDescent="0.3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" customHeight="1" x14ac:dyDescent="0.3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2"/>
      <c r="M176" s="192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12</v>
      </c>
      <c r="G178" s="70" t="str">
        <f>G20</f>
        <v>LANDET KVANTUM T.O.M UKE 12</v>
      </c>
      <c r="H178" s="70" t="str">
        <f>I20</f>
        <v>RESTKVOTER</v>
      </c>
      <c r="I178" s="93" t="str">
        <f>J20</f>
        <v>LANDET KVANTUM T.O.M. UKE 12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971.76210000000003</v>
      </c>
      <c r="G179" s="231">
        <f t="shared" si="7"/>
        <v>8863.2800999999999</v>
      </c>
      <c r="H179" s="310">
        <f t="shared" si="7"/>
        <v>35501.719899999996</v>
      </c>
      <c r="I179" s="315">
        <f>I180+I181+I182+I183</f>
        <v>10812.4663</v>
      </c>
      <c r="J179" s="81"/>
      <c r="K179" s="58"/>
      <c r="L179" s="194"/>
      <c r="M179" s="194"/>
    </row>
    <row r="180" spans="1:13" ht="14.1" customHeight="1" x14ac:dyDescent="0.3">
      <c r="B180" s="50"/>
      <c r="C180" s="299" t="s">
        <v>82</v>
      </c>
      <c r="D180" s="293">
        <v>26187</v>
      </c>
      <c r="E180" s="308">
        <v>28809</v>
      </c>
      <c r="F180" s="293">
        <v>927.15710000000001</v>
      </c>
      <c r="G180" s="293">
        <v>8018.1639999999998</v>
      </c>
      <c r="H180" s="308">
        <f t="shared" ref="H180:H185" si="8">E180-G180</f>
        <v>20790.835999999999</v>
      </c>
      <c r="I180" s="313">
        <v>9877.4140000000007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11</v>
      </c>
      <c r="D181" s="293">
        <v>6816</v>
      </c>
      <c r="E181" s="308">
        <v>7498</v>
      </c>
      <c r="F181" s="293"/>
      <c r="G181" s="293">
        <v>440.8596</v>
      </c>
      <c r="H181" s="308">
        <f t="shared" si="8"/>
        <v>7057.1404000000002</v>
      </c>
      <c r="I181" s="313">
        <v>427.2004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47</v>
      </c>
      <c r="D182" s="293">
        <v>1811</v>
      </c>
      <c r="E182" s="308">
        <v>1877</v>
      </c>
      <c r="F182" s="293">
        <v>41.644599999999997</v>
      </c>
      <c r="G182" s="293">
        <v>381.93369999999999</v>
      </c>
      <c r="H182" s="308">
        <f t="shared" si="8"/>
        <v>1495.0663</v>
      </c>
      <c r="I182" s="313">
        <v>490.85989999999998</v>
      </c>
      <c r="J182" s="81"/>
      <c r="K182" s="58"/>
      <c r="L182" s="194"/>
      <c r="M182" s="194"/>
    </row>
    <row r="183" spans="1:13" ht="14.1" customHeight="1" thickBot="1" x14ac:dyDescent="0.35">
      <c r="B183" s="50"/>
      <c r="C183" s="404" t="s">
        <v>46</v>
      </c>
      <c r="D183" s="405">
        <v>6060</v>
      </c>
      <c r="E183" s="406">
        <v>6181</v>
      </c>
      <c r="F183" s="405">
        <v>2.9603999999999999</v>
      </c>
      <c r="G183" s="405">
        <v>22.322800000000001</v>
      </c>
      <c r="H183" s="406">
        <f t="shared" si="8"/>
        <v>6158.6772000000001</v>
      </c>
      <c r="I183" s="407">
        <v>16.992000000000001</v>
      </c>
      <c r="J183" s="81"/>
      <c r="K183" s="58"/>
      <c r="L183" s="194"/>
      <c r="M183" s="194"/>
    </row>
    <row r="184" spans="1:13" ht="14.1" customHeight="1" thickBot="1" x14ac:dyDescent="0.35">
      <c r="B184" s="50"/>
      <c r="C184" s="112" t="s">
        <v>38</v>
      </c>
      <c r="D184" s="294">
        <v>5500</v>
      </c>
      <c r="E184" s="312">
        <v>5500</v>
      </c>
      <c r="F184" s="294"/>
      <c r="G184" s="294">
        <v>1.1999999999999999E-3</v>
      </c>
      <c r="H184" s="312">
        <f t="shared" si="8"/>
        <v>5499.9988000000003</v>
      </c>
      <c r="I184" s="317">
        <v>33.130000000000003</v>
      </c>
      <c r="J184" s="81"/>
      <c r="K184" s="58"/>
      <c r="L184" s="194"/>
      <c r="M184" s="194"/>
    </row>
    <row r="185" spans="1:13" ht="14.1" customHeight="1" x14ac:dyDescent="0.3">
      <c r="B185" s="50"/>
      <c r="C185" s="108" t="s">
        <v>17</v>
      </c>
      <c r="D185" s="231">
        <v>8000</v>
      </c>
      <c r="E185" s="310">
        <v>8000</v>
      </c>
      <c r="F185" s="231">
        <f>F186+F187</f>
        <v>16.876000000000001</v>
      </c>
      <c r="G185" s="231">
        <f>G186+G187</f>
        <v>1479.6298999999999</v>
      </c>
      <c r="H185" s="310">
        <f t="shared" si="8"/>
        <v>6520.3701000000001</v>
      </c>
      <c r="I185" s="315">
        <f>I186+I187</f>
        <v>2513.8334</v>
      </c>
      <c r="J185" s="81"/>
      <c r="K185" s="58"/>
      <c r="L185" s="194"/>
      <c r="M185" s="194"/>
    </row>
    <row r="186" spans="1:13" ht="14.1" customHeight="1" x14ac:dyDescent="0.3">
      <c r="B186" s="50"/>
      <c r="C186" s="109" t="s">
        <v>29</v>
      </c>
      <c r="D186" s="293"/>
      <c r="E186" s="308"/>
      <c r="F186" s="293"/>
      <c r="G186" s="293">
        <v>846.42269999999996</v>
      </c>
      <c r="H186" s="308"/>
      <c r="I186" s="313">
        <v>1332.8298</v>
      </c>
      <c r="J186" s="81"/>
      <c r="K186" s="58"/>
      <c r="L186" s="194"/>
      <c r="M186" s="194"/>
    </row>
    <row r="187" spans="1:13" ht="14.1" customHeight="1" thickBot="1" x14ac:dyDescent="0.35">
      <c r="B187" s="50"/>
      <c r="C187" s="111" t="s">
        <v>48</v>
      </c>
      <c r="D187" s="233"/>
      <c r="E187" s="311"/>
      <c r="F187" s="233">
        <v>16.876000000000001</v>
      </c>
      <c r="G187" s="233">
        <v>633.20719999999994</v>
      </c>
      <c r="H187" s="311"/>
      <c r="I187" s="316">
        <v>1181.0036</v>
      </c>
      <c r="J187" s="84"/>
      <c r="K187" s="58"/>
      <c r="L187" s="194"/>
      <c r="M187" s="194"/>
    </row>
    <row r="188" spans="1:13" ht="14.1" customHeight="1" thickBot="1" x14ac:dyDescent="0.35">
      <c r="B188" s="50"/>
      <c r="C188" s="112" t="s">
        <v>13</v>
      </c>
      <c r="D188" s="294">
        <v>10</v>
      </c>
      <c r="E188" s="312">
        <v>10</v>
      </c>
      <c r="F188" s="294"/>
      <c r="G188" s="294">
        <v>8.4000000000000005E-2</v>
      </c>
      <c r="H188" s="312">
        <f>E188-G188</f>
        <v>9.9160000000000004</v>
      </c>
      <c r="I188" s="317">
        <v>0.47360000000000002</v>
      </c>
      <c r="J188" s="81"/>
      <c r="K188" s="58"/>
      <c r="L188" s="194"/>
      <c r="M188" s="194"/>
    </row>
    <row r="189" spans="1:13" ht="14.1" customHeight="1" thickBot="1" x14ac:dyDescent="0.35">
      <c r="B189" s="50"/>
      <c r="C189" s="110" t="s">
        <v>49</v>
      </c>
      <c r="D189" s="232"/>
      <c r="E189" s="309"/>
      <c r="F189" s="232">
        <v>1.0309999999999999</v>
      </c>
      <c r="G189" s="232">
        <v>14.2864</v>
      </c>
      <c r="H189" s="309">
        <f>E189-G189</f>
        <v>-14.2864</v>
      </c>
      <c r="I189" s="314">
        <v>6.8806000000000003</v>
      </c>
      <c r="J189" s="81"/>
      <c r="K189" s="58"/>
      <c r="L189" s="194"/>
      <c r="M189" s="194"/>
    </row>
    <row r="190" spans="1:13" ht="16.2" thickBot="1" x14ac:dyDescent="0.35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989.66909999999996</v>
      </c>
      <c r="G190" s="188">
        <f>G179+G184+G185+G188+G189</f>
        <v>10357.281600000002</v>
      </c>
      <c r="H190" s="203">
        <f>H179+H184+H185+H188+H189</f>
        <v>47517.718399999998</v>
      </c>
      <c r="I190" s="200">
        <f>I179+I184+I185+I188+I189</f>
        <v>13366.783899999999</v>
      </c>
      <c r="J190" s="179"/>
      <c r="K190" s="58"/>
      <c r="L190" s="194"/>
      <c r="M190" s="194"/>
    </row>
    <row r="191" spans="1:13" ht="14.1" customHeight="1" x14ac:dyDescent="0.3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40" t="s">
        <v>1</v>
      </c>
      <c r="C195" s="441"/>
      <c r="D195" s="441"/>
      <c r="E195" s="441"/>
      <c r="F195" s="441"/>
      <c r="G195" s="441"/>
      <c r="H195" s="441"/>
      <c r="I195" s="441"/>
      <c r="J195" s="441"/>
      <c r="K195" s="442"/>
      <c r="L195" s="192"/>
      <c r="M195" s="192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3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5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3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2"/>
      <c r="M205" s="192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12</v>
      </c>
      <c r="F207" s="70" t="str">
        <f>G20</f>
        <v>LANDET KVANTUM T.O.M UKE 12</v>
      </c>
      <c r="G207" s="70" t="str">
        <f>I20</f>
        <v>RESTKVOTER</v>
      </c>
      <c r="H207" s="93" t="str">
        <f>J20</f>
        <v>LANDET KVANTUM T.O.M. UKE 12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5">
        <v>1600</v>
      </c>
      <c r="E208" s="185">
        <v>7.9048999999999996</v>
      </c>
      <c r="F208" s="185">
        <v>170.566</v>
      </c>
      <c r="G208" s="185">
        <f>D208-F208</f>
        <v>1429.434</v>
      </c>
      <c r="H208" s="223">
        <v>223.71350000000001</v>
      </c>
      <c r="I208" s="96"/>
      <c r="J208" s="164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5">
        <v>5305</v>
      </c>
      <c r="E209" s="185">
        <v>15.8604</v>
      </c>
      <c r="F209" s="185">
        <v>1231.9398000000001</v>
      </c>
      <c r="G209" s="185">
        <f t="shared" ref="G209:G211" si="9">D209-F209</f>
        <v>4073.0601999999999</v>
      </c>
      <c r="H209" s="223">
        <v>1041.4632999999999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0.1026</v>
      </c>
      <c r="I210" s="96"/>
      <c r="J210" s="164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6"/>
      <c r="E211" s="186"/>
      <c r="F211" s="186">
        <v>3.5999999999999997E-2</v>
      </c>
      <c r="G211" s="185">
        <f t="shared" si="9"/>
        <v>-3.5999999999999997E-2</v>
      </c>
      <c r="H211" s="224">
        <v>1.1868000000000001</v>
      </c>
      <c r="I211" s="91"/>
      <c r="J211" s="91"/>
      <c r="K211" s="92"/>
      <c r="L211" s="195"/>
      <c r="M211" s="195"/>
    </row>
    <row r="212" spans="2:13" ht="16.2" thickBot="1" x14ac:dyDescent="0.35">
      <c r="B212" s="83"/>
      <c r="C212" s="113" t="s">
        <v>52</v>
      </c>
      <c r="D212" s="187">
        <f>D198</f>
        <v>6955</v>
      </c>
      <c r="E212" s="187">
        <f>SUM(E208:E211)</f>
        <v>23.7653</v>
      </c>
      <c r="F212" s="187">
        <f>SUM(F208:F211)</f>
        <v>1403.0492000000002</v>
      </c>
      <c r="G212" s="187">
        <f>D212-F212</f>
        <v>5551.9507999999996</v>
      </c>
      <c r="H212" s="210">
        <f>H208+H209+H210+H211</f>
        <v>1266.4661999999998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3"/>
    <row r="216" spans="2:13" ht="14.1" hidden="1" customHeight="1" x14ac:dyDescent="0.3"/>
    <row r="217" spans="2:13" ht="14.1" hidden="1" customHeight="1" x14ac:dyDescent="0.3"/>
    <row r="218" spans="2:13" ht="14.1" hidden="1" customHeight="1" x14ac:dyDescent="0.3">
      <c r="G218" s="65"/>
    </row>
    <row r="219" spans="2:13" ht="14.1" hidden="1" customHeight="1" x14ac:dyDescent="0.3">
      <c r="F219" s="65"/>
    </row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  <row r="326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12
&amp;"-,Normal"&amp;11(iht. motatte landings- og sluttsedler fra fiskesalgslagene; alle tallstørrelser i hele tonn)&amp;R27.03.2018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UKE_12_2018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2017-11-29T09:15:01Z</cp:lastPrinted>
  <dcterms:created xsi:type="dcterms:W3CDTF">2011-07-06T12:13:20Z</dcterms:created>
  <dcterms:modified xsi:type="dcterms:W3CDTF">2018-03-27T09:08:32Z</dcterms:modified>
</cp:coreProperties>
</file>