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9\"/>
    </mc:Choice>
  </mc:AlternateContent>
  <bookViews>
    <workbookView xWindow="0" yWindow="0" windowWidth="15330" windowHeight="7215" tabRatio="413"/>
  </bookViews>
  <sheets>
    <sheet name="UKE_28_2019" sheetId="1" r:id="rId1"/>
  </sheets>
  <definedNames>
    <definedName name="Z_14D440E4_F18A_4F78_9989_38C1B133222D_.wvu.Cols" localSheetId="0" hidden="1">UKE_28_2019!#REF!</definedName>
    <definedName name="Z_14D440E4_F18A_4F78_9989_38C1B133222D_.wvu.PrintArea" localSheetId="0" hidden="1">UKE_28_2019!$B$1:$M$246</definedName>
    <definedName name="Z_14D440E4_F18A_4F78_9989_38C1B133222D_.wvu.Rows" localSheetId="0" hidden="1">UKE_28_2019!$358:$1048576,UKE_28_2019!$247:$357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4" i="1" l="1"/>
  <c r="G29" i="1"/>
  <c r="I29" i="1"/>
  <c r="I24" i="1" s="1"/>
  <c r="I30" i="1"/>
  <c r="I25" i="1"/>
  <c r="E24" i="1"/>
  <c r="G183" i="1"/>
  <c r="F183" i="1"/>
  <c r="J32" i="1"/>
  <c r="J24" i="1"/>
  <c r="G32" i="1"/>
  <c r="F32" i="1"/>
  <c r="G206" i="1" l="1"/>
  <c r="G207" i="1"/>
  <c r="G208" i="1"/>
  <c r="G209" i="1"/>
  <c r="F131" i="1" l="1"/>
  <c r="G131" i="1"/>
  <c r="G33" i="1" l="1"/>
  <c r="F24" i="1" l="1"/>
  <c r="D227" i="1" l="1"/>
  <c r="E242" i="1"/>
  <c r="E177" i="1" l="1"/>
  <c r="E188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0" i="1" l="1"/>
  <c r="H124" i="1"/>
  <c r="H118" i="1"/>
  <c r="H97" i="1" l="1"/>
  <c r="I183" i="1" l="1"/>
  <c r="I33" i="1" l="1"/>
  <c r="F124" i="1" l="1"/>
  <c r="F123" i="1" s="1"/>
  <c r="F177" i="1" l="1"/>
  <c r="G177" i="1"/>
  <c r="I131" i="1" l="1"/>
  <c r="I118" i="1"/>
  <c r="I124" i="1"/>
  <c r="I123" i="1" s="1"/>
  <c r="G31" i="1"/>
  <c r="G23" i="1" s="1"/>
  <c r="I137" i="1" l="1"/>
  <c r="I177" i="1"/>
  <c r="I31" i="1" l="1"/>
  <c r="H89" i="1"/>
  <c r="H88" i="1" s="1"/>
  <c r="I23" i="1" l="1"/>
  <c r="F188" i="1" l="1"/>
  <c r="H183" i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<sst xmlns="http://schemas.openxmlformats.org/spreadsheetml/2006/main" count="256" uniqueCount="129">
  <si>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</si>
  <si>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</si>
  <si>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</si>
  <si>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</si>
  <si>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</si>
  <si>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</si>
  <si>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</si>
  <si>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</si>
  <si>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</si>
  <si>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</si>
  <si>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</si>
  <si>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</si>
  <si>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</si>
  <si>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</si>
  <si>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</si>
  <si>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</si>
  <si>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</si>
  <si>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</si>
  <si>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</si>
  <si>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</si>
  <si>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</si>
  <si>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</si>
  <si>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</si>
  <si>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</si>
  <si>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</si>
  <si>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</si>
  <si>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</si>
  <si>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</si>
  <si>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</si>
  <si>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</si>
  <si>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</si>
  <si>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</si>
  <si>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</si>
  <si>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</si>
  <si>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</si>
  <si>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</si>
  <si>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</si>
  <si>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</si>
  <si>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</si>
  <si>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</si>
  <si>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</si>
  <si>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</si>
  <si>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</si>
  <si>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</si>
  <si>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</si>
  <si>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</si>
  <si>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</si>
  <si>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</si>
  <si>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</si>
  <si>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</si>
  <si>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</si>
  <si>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</si>
  <si>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</si>
  <si>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</si>
  <si>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</si>
  <si>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</si>
  <si>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</si>
  <si>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</si>
  <si>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</si>
  <si>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</si>
  <si>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</si>
  <si>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</si>
  <si>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</si>
  <si>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</si>
  <si>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</si>
  <si>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</si>
  <si>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</si>
  <si>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</si>
  <si>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</si>
  <si>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</si>
  <si>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</si>
  <si>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</si>
  <si>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</si>
  <si>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</si>
  <si>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</si>
  <si>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</si>
  <si>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</si>
  <si>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</si>
  <si>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</si>
  <si>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</si>
  <si>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</si>
  <si>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</si>
  <si>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</si>
  <si>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</si>
  <si>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</si>
  <si>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</si>
  <si>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</si>
  <si>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</si>
  <si>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</si>
  <si>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</si>
  <si>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</si>
  <si>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</si>
  <si>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</si>
  <si>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</si>
  <si>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</si>
  <si>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</si>
  <si>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</si>
  <si>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</si>
  <si>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</si>
  <si>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</si>
  <si>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</si>
  <si>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</si>
  <si>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</si>
  <si>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</si>
  <si>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</si>
  <si>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</si>
  <si>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</si>
  <si>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</si>
  <si>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</si>
  <si>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</si>
  <si>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</si>
  <si>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</si>
  <si>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</si>
  <si>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</si>
  <si>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</si>
  <si>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</si>
  <si>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</si>
  <si>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</si>
  <si>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</si>
  <si>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</si>
  <si>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</si>
  <si>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</si>
  <si>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</si>
  <si>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28</t>
  </si>
  <si>
    <t>LANDET KVANTUM T.O.M UKE 28</t>
  </si>
  <si>
    <t>LANDET KVANTUM T.O.M. UKE 28 2018</t>
  </si>
  <si>
    <r>
      <t xml:space="preserve">3 </t>
    </r>
    <r>
      <rPr>
        <sz val="9"/>
        <color theme="1"/>
        <rFont val="Calibri"/>
        <family val="2"/>
      </rPr>
      <t>Registrert rekreasjonsfiske utgjør 1 841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</si>
  <si>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</si>
  <si>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338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</si>
</sst>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19" zoomScaleNormal="115" workbookViewId="0">
      <selection activeCell="F30" sqref="F30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1" t="s">
        <v>88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2852.7109999999998</v>
      </c>
      <c r="G20" s="328">
        <f>G21+G22</f>
        <v>50821.337510000005</v>
      </c>
      <c r="H20" s="328"/>
      <c r="I20" s="328">
        <f>I22+I21</f>
        <v>47457.662489999995</v>
      </c>
      <c r="J20" s="329">
        <f>J22+J21</f>
        <v>53964.426239999993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2852.7109999999998</v>
      </c>
      <c r="G21" s="330">
        <v>50365.342830000001</v>
      </c>
      <c r="H21" s="330"/>
      <c r="I21" s="330">
        <f>E21-G21</f>
        <v>47103.657169999999</v>
      </c>
      <c r="J21" s="331">
        <v>53622.852529999996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/>
      <c r="G22" s="332">
        <v>455.99468000000002</v>
      </c>
      <c r="H22" s="332"/>
      <c r="I22" s="330">
        <f>E22-G22</f>
        <v>354.00531999999998</v>
      </c>
      <c r="J22" s="331">
        <v>341.57371000000001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914.02101999999991</v>
      </c>
      <c r="G23" s="328">
        <f>G24+G30+G31</f>
        <v>183506.64484999998</v>
      </c>
      <c r="H23" s="328"/>
      <c r="I23" s="328">
        <f>I24+I30+I31</f>
        <v>20741.355149999996</v>
      </c>
      <c r="J23" s="329">
        <f>J24+J30+J31</f>
        <v>206697.37028000003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443.41471999999999</v>
      </c>
      <c r="G24" s="334">
        <f>G25+G26+G27+G28</f>
        <v>149936.05650999999</v>
      </c>
      <c r="H24" s="334"/>
      <c r="I24" s="334">
        <f>I25+I26+I27+I28+I29</f>
        <v>9518.9434899999978</v>
      </c>
      <c r="J24" s="335">
        <f>J25+J26+J27+J28</f>
        <v>164589.47678000003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46.429169999999999</v>
      </c>
      <c r="G25" s="336">
        <v>41937.827389999999</v>
      </c>
      <c r="H25" s="336">
        <v>707</v>
      </c>
      <c r="I25" s="336">
        <f>E25-G25+H25</f>
        <v>-299.82738999999856</v>
      </c>
      <c r="J25" s="337">
        <v>50551.764069999997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132.16001</v>
      </c>
      <c r="G26" s="336">
        <v>40677.338750000003</v>
      </c>
      <c r="H26" s="336">
        <v>1111</v>
      </c>
      <c r="I26" s="336">
        <f>E26-G26+H26</f>
        <v>-152.33875000000262</v>
      </c>
      <c r="J26" s="337">
        <v>46802.312030000001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158.41854000000001</v>
      </c>
      <c r="G27" s="336">
        <v>38823.056360000002</v>
      </c>
      <c r="H27" s="336">
        <v>1668</v>
      </c>
      <c r="I27" s="336">
        <f>E27-G27+H27</f>
        <v>3118.9436399999977</v>
      </c>
      <c r="J27" s="337">
        <v>39685.253539999998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106.407</v>
      </c>
      <c r="G28" s="336">
        <v>28497.834009999999</v>
      </c>
      <c r="H28" s="336">
        <v>1216</v>
      </c>
      <c r="I28" s="336">
        <f>E28-G28+H28</f>
        <v>-1559.8340099999987</v>
      </c>
      <c r="J28" s="337">
        <v>27550.147140000001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v>61</v>
      </c>
      <c r="G29" s="336">
        <f>H25+H26+H27+H28</f>
        <v>4702</v>
      </c>
      <c r="H29" s="336"/>
      <c r="I29" s="336">
        <f>E29-G29</f>
        <v>8412</v>
      </c>
      <c r="J29" s="337">
        <v>4997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438.60629999999998</v>
      </c>
      <c r="G30" s="334">
        <v>15299.58834</v>
      </c>
      <c r="H30" s="336"/>
      <c r="I30" s="398">
        <f>E30-G30</f>
        <v>10041.41166</v>
      </c>
      <c r="J30" s="335">
        <v>16173.8935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32</v>
      </c>
      <c r="G31" s="334">
        <f>G32</f>
        <v>18271</v>
      </c>
      <c r="H31" s="336"/>
      <c r="I31" s="334">
        <f>I32+I33</f>
        <v>1181</v>
      </c>
      <c r="J31" s="335">
        <f>J32</f>
        <v>25934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58-F36</f>
        <v>32</v>
      </c>
      <c r="G32" s="336">
        <f>21604-G36</f>
        <v>18271</v>
      </c>
      <c r="H32" s="336">
        <v>578</v>
      </c>
      <c r="I32" s="336">
        <f>E32-G32+H32</f>
        <v>-81</v>
      </c>
      <c r="J32" s="337">
        <f>31976-J36</f>
        <v>25934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v>14</v>
      </c>
      <c r="G33" s="339">
        <f>H32</f>
        <v>578</v>
      </c>
      <c r="H33" s="339"/>
      <c r="I33" s="339">
        <f t="shared" ref="I33:I37" si="0">E33-G33</f>
        <v>1262</v>
      </c>
      <c r="J33" s="340">
        <v>395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2815.113312</v>
      </c>
      <c r="H34" s="341"/>
      <c r="I34" s="370">
        <f t="shared" si="0"/>
        <v>184.88668800000005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2.1</v>
      </c>
      <c r="G35" s="341">
        <v>458.32035999999999</v>
      </c>
      <c r="H35" s="320"/>
      <c r="I35" s="370">
        <f t="shared" si="0"/>
        <v>334.67964000000001</v>
      </c>
      <c r="J35" s="390">
        <v>526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v>26</v>
      </c>
      <c r="G36" s="320">
        <v>3333</v>
      </c>
      <c r="H36" s="369"/>
      <c r="I36" s="423">
        <f t="shared" si="0"/>
        <v>-333</v>
      </c>
      <c r="J36" s="320">
        <v>6042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16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1079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187</v>
      </c>
      <c r="G39" s="320">
        <v>187</v>
      </c>
      <c r="H39" s="320"/>
      <c r="I39" s="370">
        <f>E39-G39</f>
        <v>-187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3997.8320199999994</v>
      </c>
      <c r="G40" s="197">
        <f>G20+G23+G34+G35+G36+G37+G39</f>
        <v>248121.41603200001</v>
      </c>
      <c r="H40" s="197">
        <f>H25+H26+H27+H28+H32</f>
        <v>5280</v>
      </c>
      <c r="I40" s="302">
        <f>I20+I23+I34+I35+I36+I37+I39</f>
        <v>68198.583967999992</v>
      </c>
      <c r="J40" s="198">
        <f>J20+J23+J34+J35+J36+J37+J38+J39</f>
        <v>279566.84877000004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28</v>
      </c>
      <c r="F56" s="194" t="str">
        <f>G19</f>
        <v>LANDET KVANTUM T.O.M UKE 28</v>
      </c>
      <c r="G56" s="194" t="str">
        <f>I19</f>
        <v>RESTKVOTER</v>
      </c>
      <c r="H56" s="195" t="str">
        <f>J19</f>
        <v>LANDET KVANTUM T.O.M. UKE 28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58">
        <v>5376</v>
      </c>
      <c r="E57" s="382">
        <v>57.159059999999997</v>
      </c>
      <c r="F57" s="347">
        <v>803.84866999999997</v>
      </c>
      <c r="G57" s="460">
        <f>D57-F57-F58</f>
        <v>3459.4321699999996</v>
      </c>
      <c r="H57" s="380">
        <v>822.13661000000002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59"/>
      <c r="E58" s="373">
        <v>26.164709999999999</v>
      </c>
      <c r="F58" s="387">
        <v>1112.7191600000001</v>
      </c>
      <c r="G58" s="461"/>
      <c r="H58" s="349">
        <v>1126.3981699999999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/>
      <c r="F59" s="389">
        <v>76.118250000000003</v>
      </c>
      <c r="G59" s="393">
        <f>D59-F59</f>
        <v>123.88175</v>
      </c>
      <c r="H59" s="301">
        <v>57.088659999999997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10.316700000000001</v>
      </c>
      <c r="F60" s="347">
        <f>F61+F62+F63</f>
        <v>5344.712880000001</v>
      </c>
      <c r="G60" s="387">
        <f>D60-F60</f>
        <v>2718.287119999999</v>
      </c>
      <c r="H60" s="350">
        <f>H61+H62+H63</f>
        <v>5311.6782599999997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1.8440000000000001</v>
      </c>
      <c r="F61" s="359">
        <v>2109.87167</v>
      </c>
      <c r="G61" s="359"/>
      <c r="H61" s="360">
        <v>2200.7784099999999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5.6528999999999998</v>
      </c>
      <c r="F62" s="359">
        <v>2091.857</v>
      </c>
      <c r="G62" s="359"/>
      <c r="H62" s="360">
        <v>2087.3891199999998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2.8197999999999999</v>
      </c>
      <c r="F63" s="376">
        <v>1142.9842100000001</v>
      </c>
      <c r="G63" s="376"/>
      <c r="H63" s="381">
        <v>1023.51073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41.859969999999997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43.927999999999997</v>
      </c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93.640469999999993</v>
      </c>
      <c r="F66" s="200">
        <f>F57+F58+F59+F60+F64+F65</f>
        <v>7381.39131</v>
      </c>
      <c r="G66" s="200">
        <f>D66-F66</f>
        <v>6373.60869</v>
      </c>
      <c r="H66" s="208">
        <f>H57+H58+H59+H60+H64+H65</f>
        <v>7359.1616700000004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57" t="s">
        <v>99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25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28</v>
      </c>
      <c r="G84" s="194" t="str">
        <f>G19</f>
        <v>LANDET KVANTUM T.O.M UKE 28</v>
      </c>
      <c r="H84" s="194" t="str">
        <f>I19</f>
        <v>RESTKVOTER</v>
      </c>
      <c r="I84" s="195" t="str">
        <f>J19</f>
        <v>LANDET KVANTUM T.O.M. UKE 28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646.32181000000003</v>
      </c>
      <c r="G85" s="328">
        <f>G86+G87</f>
        <v>28860.00963</v>
      </c>
      <c r="H85" s="328">
        <f>H86+H87</f>
        <v>6321.9903700000004</v>
      </c>
      <c r="I85" s="329">
        <f>I86+I87</f>
        <v>29499.07085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646.32181000000003</v>
      </c>
      <c r="G86" s="330">
        <v>28492.20968</v>
      </c>
      <c r="H86" s="330">
        <f>E86-G86</f>
        <v>5864.7903200000001</v>
      </c>
      <c r="I86" s="331">
        <v>29127.12095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367.79995000000002</v>
      </c>
      <c r="H87" s="332">
        <f>E87-G87</f>
        <v>457.20004999999998</v>
      </c>
      <c r="I87" s="333">
        <v>371.94990000000001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848.64597000000003</v>
      </c>
      <c r="G88" s="328">
        <f t="shared" si="2"/>
        <v>35258.913060000006</v>
      </c>
      <c r="H88" s="328">
        <f>H89+H94+H95</f>
        <v>25158.086939999994</v>
      </c>
      <c r="I88" s="329">
        <f t="shared" si="2"/>
        <v>30705.843509999999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727.51289000000008</v>
      </c>
      <c r="G89" s="334">
        <f t="shared" si="4"/>
        <v>27036.622570000003</v>
      </c>
      <c r="H89" s="334">
        <f>H90+H91+H92+H93</f>
        <v>21336.377429999997</v>
      </c>
      <c r="I89" s="335">
        <f t="shared" si="4"/>
        <v>21963.927190000002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202.17572000000001</v>
      </c>
      <c r="G90" s="336">
        <v>3757.5338299999999</v>
      </c>
      <c r="H90" s="336">
        <f t="shared" ref="H90:H98" si="5">E90-G90</f>
        <v>9965.4661699999997</v>
      </c>
      <c r="I90" s="337">
        <v>4582.7857100000001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227.39464000000001</v>
      </c>
      <c r="G91" s="336">
        <v>7928.1461600000002</v>
      </c>
      <c r="H91" s="336">
        <f t="shared" si="5"/>
        <v>5423.8538399999998</v>
      </c>
      <c r="I91" s="337">
        <v>7052.8728300000002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225.27677</v>
      </c>
      <c r="G92" s="336">
        <v>9227.5941299999995</v>
      </c>
      <c r="H92" s="336">
        <f t="shared" si="5"/>
        <v>4490.4058700000005</v>
      </c>
      <c r="I92" s="337">
        <v>6878.16093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72.665760000000006</v>
      </c>
      <c r="G93" s="336">
        <v>6123.3484500000004</v>
      </c>
      <c r="H93" s="336">
        <f t="shared" si="5"/>
        <v>1456.6515499999996</v>
      </c>
      <c r="I93" s="337">
        <v>3450.10772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82.595640000000003</v>
      </c>
      <c r="G94" s="334">
        <v>7313.1762099999996</v>
      </c>
      <c r="H94" s="334">
        <f t="shared" si="5"/>
        <v>2777.8237900000004</v>
      </c>
      <c r="I94" s="335">
        <v>7490.1458199999997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38.537439999999997</v>
      </c>
      <c r="G95" s="345">
        <v>909.11428000000001</v>
      </c>
      <c r="H95" s="345">
        <f t="shared" si="5"/>
        <v>1043.88572</v>
      </c>
      <c r="I95" s="346">
        <v>1251.7705000000001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2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85</v>
      </c>
      <c r="H98" s="320">
        <f t="shared" si="5"/>
        <v>-85</v>
      </c>
      <c r="I98" s="323">
        <v>111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1496.9677799999999</v>
      </c>
      <c r="G99" s="391">
        <f t="shared" si="6"/>
        <v>64521.80275000001</v>
      </c>
      <c r="H99" s="222">
        <f>H85+H88+H96+H97+H98</f>
        <v>31690.197249999994</v>
      </c>
      <c r="I99" s="198">
        <f>I85+I88+I96+I97+I98</f>
        <v>60628.650399999999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127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28</v>
      </c>
      <c r="G117" s="194" t="str">
        <f>G19</f>
        <v>LANDET KVANTUM T.O.M UKE 28</v>
      </c>
      <c r="H117" s="194" t="str">
        <f>I19</f>
        <v>RESTKVOTER</v>
      </c>
      <c r="I117" s="195" t="str">
        <f>J19</f>
        <v>LANDET KVANTUM T.O.M. UKE 28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416.78928999999999</v>
      </c>
      <c r="G118" s="232">
        <f t="shared" si="7"/>
        <v>32875.9686</v>
      </c>
      <c r="H118" s="347">
        <f t="shared" si="7"/>
        <v>12632.0314</v>
      </c>
      <c r="I118" s="350">
        <f t="shared" si="7"/>
        <v>39918.162000000004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416.78928999999999</v>
      </c>
      <c r="G119" s="244">
        <v>27450.054690000001</v>
      </c>
      <c r="H119" s="351">
        <f>E119-G119</f>
        <v>8283.9453099999992</v>
      </c>
      <c r="I119" s="352">
        <v>33272.700490000003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/>
      <c r="G120" s="244">
        <v>5425.9139100000002</v>
      </c>
      <c r="H120" s="351">
        <f>E120-G120</f>
        <v>3848.0860899999998</v>
      </c>
      <c r="I120" s="352">
        <v>6645.4615100000001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1280.412</v>
      </c>
      <c r="G122" s="295">
        <v>18110.46862</v>
      </c>
      <c r="H122" s="298">
        <f>E122-G122</f>
        <v>13709.53138</v>
      </c>
      <c r="I122" s="300">
        <v>17543.23127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269.95965999999999</v>
      </c>
      <c r="G123" s="226">
        <f>G132+G129+G124</f>
        <v>38523.941330000001</v>
      </c>
      <c r="H123" s="355">
        <f>H124+H129+H132</f>
        <v>13634.058670000002</v>
      </c>
      <c r="I123" s="356">
        <f>I124+I129+I132</f>
        <v>38599.912350000006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146.36612</v>
      </c>
      <c r="G124" s="377">
        <f>G125+G126+G128+G127</f>
        <v>28539.450539999998</v>
      </c>
      <c r="H124" s="357">
        <f>H125+H126+H127+H128</f>
        <v>10516.549460000002</v>
      </c>
      <c r="I124" s="358">
        <f>I125+I126+I127+I128</f>
        <v>30932.189460000001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28.26971</v>
      </c>
      <c r="G125" s="240">
        <v>4518.0822200000002</v>
      </c>
      <c r="H125" s="359">
        <f t="shared" ref="H125:H137" si="8">E125-G125</f>
        <v>7976.9177799999998</v>
      </c>
      <c r="I125" s="360">
        <v>4571.5939200000003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53.366459999999996</v>
      </c>
      <c r="G126" s="240">
        <v>7497.5935499999996</v>
      </c>
      <c r="H126" s="359">
        <f t="shared" si="8"/>
        <v>3733.4064500000004</v>
      </c>
      <c r="I126" s="360">
        <v>7652.2025199999998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51.229950000000002</v>
      </c>
      <c r="G127" s="240">
        <v>8821.8444299999992</v>
      </c>
      <c r="H127" s="359">
        <f t="shared" si="8"/>
        <v>-133.84442999999919</v>
      </c>
      <c r="I127" s="360">
        <v>9117.1011400000007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13.5</v>
      </c>
      <c r="G128" s="240">
        <v>7701.9303399999999</v>
      </c>
      <c r="H128" s="359">
        <f t="shared" si="8"/>
        <v>-1059.9303399999999</v>
      </c>
      <c r="I128" s="360">
        <v>9591.2918800000007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0.33615</v>
      </c>
      <c r="G129" s="233">
        <v>6222.8898900000004</v>
      </c>
      <c r="H129" s="361">
        <f t="shared" si="8"/>
        <v>-17.889890000000378</v>
      </c>
      <c r="I129" s="362">
        <v>4325.4384499999996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0.33615</v>
      </c>
      <c r="G130" s="240">
        <v>6172.1138300000002</v>
      </c>
      <c r="H130" s="359">
        <f t="shared" si="8"/>
        <v>-467.11383000000023</v>
      </c>
      <c r="I130" s="360">
        <v>4307.9239799999996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50.776060000000143</v>
      </c>
      <c r="H131" s="359">
        <f t="shared" si="8"/>
        <v>449.22393999999986</v>
      </c>
      <c r="I131" s="360">
        <f>I129-I130</f>
        <v>17.514470000000074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123.25739</v>
      </c>
      <c r="G132" s="257">
        <v>3761.6008999999999</v>
      </c>
      <c r="H132" s="363">
        <f t="shared" si="8"/>
        <v>3135.3991000000001</v>
      </c>
      <c r="I132" s="364">
        <v>3342.2844399999999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28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145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231</v>
      </c>
      <c r="H136" s="234">
        <f t="shared" si="8"/>
        <v>-231</v>
      </c>
      <c r="I136" s="297">
        <v>161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1995.16095</v>
      </c>
      <c r="G137" s="186">
        <f>G118+G122+G123+G133+G134+G135+G136</f>
        <v>91994.009549999988</v>
      </c>
      <c r="H137" s="200">
        <f t="shared" si="8"/>
        <v>39870.990450000012</v>
      </c>
      <c r="I137" s="198">
        <f>I118+I121+I122+I123+I133+I134+I135+I136</f>
        <v>98379.534069999994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33" t="s">
        <v>2</v>
      </c>
      <c r="D147" s="434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28</v>
      </c>
      <c r="F156" s="69" t="str">
        <f>G19</f>
        <v>LANDET KVANTUM T.O.M UKE 28</v>
      </c>
      <c r="G156" s="69" t="str">
        <f>I19</f>
        <v>RESTKVOTER</v>
      </c>
      <c r="H156" s="92" t="str">
        <f>J19</f>
        <v>LANDET KVANTUM T.O.M. UKE 28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1426.6664800000001</v>
      </c>
      <c r="F157" s="183">
        <v>15906.706630000001</v>
      </c>
      <c r="G157" s="183">
        <f>D157-F157</f>
        <v>18664.293369999999</v>
      </c>
      <c r="H157" s="220">
        <v>14956.78052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/>
      <c r="F158" s="183">
        <v>29.083369999999999</v>
      </c>
      <c r="G158" s="183">
        <f>D158-F158</f>
        <v>70.916629999999998</v>
      </c>
      <c r="H158" s="220">
        <v>3.8416299999999999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/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1426.6664800000001</v>
      </c>
      <c r="F160" s="185">
        <f>SUM(F157:F159)</f>
        <v>15935.79</v>
      </c>
      <c r="G160" s="185">
        <f>D160-F160</f>
        <v>18769.21</v>
      </c>
      <c r="H160" s="207">
        <f>SUM(H157:H159)</f>
        <v>14960.622150000001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30" t="s">
        <v>1</v>
      </c>
      <c r="C163" s="431"/>
      <c r="D163" s="431"/>
      <c r="E163" s="431"/>
      <c r="F163" s="431"/>
      <c r="G163" s="431"/>
      <c r="H163" s="431"/>
      <c r="I163" s="431"/>
      <c r="J163" s="431"/>
      <c r="K163" s="432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33" t="s">
        <v>2</v>
      </c>
      <c r="D165" s="434"/>
      <c r="E165" s="433" t="s">
        <v>53</v>
      </c>
      <c r="F165" s="434"/>
      <c r="G165" s="433" t="s">
        <v>54</v>
      </c>
      <c r="H165" s="434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35" t="s">
        <v>8</v>
      </c>
      <c r="C174" s="436"/>
      <c r="D174" s="436"/>
      <c r="E174" s="436"/>
      <c r="F174" s="436"/>
      <c r="G174" s="436"/>
      <c r="H174" s="436"/>
      <c r="I174" s="436"/>
      <c r="J174" s="436"/>
      <c r="K174" s="437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48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28</v>
      </c>
      <c r="G176" s="69" t="str">
        <f>G19</f>
        <v>LANDET KVANTUM T.O.M UKE 28</v>
      </c>
      <c r="H176" s="69" t="str">
        <f>I19</f>
        <v>RESTKVOTER</v>
      </c>
      <c r="I176" s="92" t="str">
        <f>J19</f>
        <v>LANDET KVANTUM T.O.M. UKE 28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1675.0253699999998</v>
      </c>
      <c r="G177" s="227">
        <f t="shared" ref="G177:H177" si="10">G178+G179+G180+G181</f>
        <v>20203.29119</v>
      </c>
      <c r="H177" s="305">
        <f t="shared" si="10"/>
        <v>19624.708809999996</v>
      </c>
      <c r="I177" s="310">
        <f>I178+I179+I180+I181</f>
        <v>19926.847720000005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1227.08413</v>
      </c>
      <c r="G178" s="288">
        <v>15151.218800000001</v>
      </c>
      <c r="H178" s="303">
        <f t="shared" ref="H178:H183" si="11">E178-G178</f>
        <v>10345.781199999999</v>
      </c>
      <c r="I178" s="308">
        <v>16306.454830000001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1379.42543</v>
      </c>
      <c r="H179" s="303">
        <f t="shared" si="11"/>
        <v>5256.5745699999998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117.28583999999999</v>
      </c>
      <c r="G180" s="288">
        <v>2083.2827600000001</v>
      </c>
      <c r="H180" s="303">
        <f t="shared" si="11"/>
        <v>-290.28276000000005</v>
      </c>
      <c r="I180" s="308">
        <v>1332.0058300000001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330.65539999999999</v>
      </c>
      <c r="G181" s="288">
        <v>1589.3642</v>
      </c>
      <c r="H181" s="303">
        <f t="shared" si="11"/>
        <v>4312.6358</v>
      </c>
      <c r="I181" s="308">
        <v>1339.2082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42.128999999999998</v>
      </c>
      <c r="G182" s="289">
        <v>4741.5092400000003</v>
      </c>
      <c r="H182" s="307">
        <f t="shared" si="11"/>
        <v>758.49075999999968</v>
      </c>
      <c r="I182" s="312">
        <v>1912.62356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75.663139999999999</v>
      </c>
      <c r="G183" s="227">
        <f>G184+G185</f>
        <v>1570.40328</v>
      </c>
      <c r="H183" s="305">
        <f t="shared" si="11"/>
        <v>6429.5967199999996</v>
      </c>
      <c r="I183" s="310">
        <f>I184+I185</f>
        <v>2050.5234799999998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>
        <v>49.431870000000004</v>
      </c>
      <c r="G184" s="288">
        <v>233.16524999999999</v>
      </c>
      <c r="H184" s="303"/>
      <c r="I184" s="308">
        <v>883.98757999999998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26.231269999999999</v>
      </c>
      <c r="G185" s="229">
        <v>1337.23803</v>
      </c>
      <c r="H185" s="306"/>
      <c r="I185" s="311">
        <v>1166.5359000000001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/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/>
      <c r="G187" s="228">
        <v>29.24212</v>
      </c>
      <c r="H187" s="304">
        <f>E187-G187</f>
        <v>-29.24212</v>
      </c>
      <c r="I187" s="309">
        <v>28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1792.8175099999999</v>
      </c>
      <c r="G188" s="186">
        <f>G177+G182+G183+G186+G187</f>
        <v>26544.814229999996</v>
      </c>
      <c r="H188" s="200">
        <f>H177+H182+H183+H186+H187</f>
        <v>26793.18577</v>
      </c>
      <c r="I188" s="198">
        <f>I177+I182+I183+I186+I187</f>
        <v>23917.994760000005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30" t="s">
        <v>1</v>
      </c>
      <c r="C193" s="431"/>
      <c r="D193" s="431"/>
      <c r="E193" s="431"/>
      <c r="F193" s="431"/>
      <c r="G193" s="431"/>
      <c r="H193" s="431"/>
      <c r="I193" s="431"/>
      <c r="J193" s="431"/>
      <c r="K193" s="432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33" t="s">
        <v>2</v>
      </c>
      <c r="D195" s="434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35" t="s">
        <v>8</v>
      </c>
      <c r="C203" s="436"/>
      <c r="D203" s="436"/>
      <c r="E203" s="436"/>
      <c r="F203" s="436"/>
      <c r="G203" s="436"/>
      <c r="H203" s="436"/>
      <c r="I203" s="436"/>
      <c r="J203" s="436"/>
      <c r="K203" s="437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28</v>
      </c>
      <c r="F205" s="69" t="str">
        <f>G19</f>
        <v>LANDET KVANTUM T.O.M UKE 28</v>
      </c>
      <c r="G205" s="69" t="str">
        <f>I19</f>
        <v>RESTKVOTER</v>
      </c>
      <c r="H205" s="92" t="str">
        <f>J19</f>
        <v>LANDET KVANTUM T.O.M. UKE 28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33.050350000000002</v>
      </c>
      <c r="F206" s="183">
        <v>496.18946</v>
      </c>
      <c r="G206" s="183">
        <f>D206-F206</f>
        <v>603.81053999999995</v>
      </c>
      <c r="H206" s="220">
        <v>603.70133999999996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175.96250000000001</v>
      </c>
      <c r="F207" s="183">
        <v>1862.30232</v>
      </c>
      <c r="G207" s="183">
        <f t="shared" ref="G207:G209" si="12">D207-F207</f>
        <v>1609.69768</v>
      </c>
      <c r="H207" s="220">
        <v>2382.4014000000002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/>
      <c r="F209" s="184">
        <v>3.4605700000000001</v>
      </c>
      <c r="G209" s="183">
        <f t="shared" si="12"/>
        <v>-3.4605700000000001</v>
      </c>
      <c r="H209" s="221"/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209.01285000000001</v>
      </c>
      <c r="F210" s="185">
        <f>SUM(F206:F209)</f>
        <v>2364.0624899999998</v>
      </c>
      <c r="G210" s="185">
        <f>D210-F210</f>
        <v>2257.9375100000002</v>
      </c>
      <c r="H210" s="207">
        <f>H206+H207+H208+H209</f>
        <v>2986.6219400000004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30" t="s">
        <v>1</v>
      </c>
      <c r="C221" s="431"/>
      <c r="D221" s="431"/>
      <c r="E221" s="431"/>
      <c r="F221" s="431"/>
      <c r="G221" s="431"/>
      <c r="H221" s="431"/>
      <c r="I221" s="431"/>
      <c r="J221" s="431"/>
      <c r="K221" s="432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33" t="s">
        <v>2</v>
      </c>
      <c r="D223" s="434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35" t="s">
        <v>8</v>
      </c>
      <c r="C229" s="436"/>
      <c r="D229" s="436"/>
      <c r="E229" s="436"/>
      <c r="F229" s="436"/>
      <c r="G229" s="436"/>
      <c r="H229" s="436"/>
      <c r="I229" s="436"/>
      <c r="J229" s="436"/>
      <c r="K229" s="437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28</v>
      </c>
      <c r="G231" s="401" t="str">
        <f>F205</f>
        <v>LANDET KVANTUM T.O.M UKE 28</v>
      </c>
      <c r="H231" s="401" t="s">
        <v>62</v>
      </c>
      <c r="I231" s="402" t="str">
        <f>H205</f>
        <v>LANDET KVANTUM T.O.M. UKE 28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27">
        <v>1650</v>
      </c>
      <c r="E232" s="438">
        <v>1650</v>
      </c>
      <c r="F232" s="419">
        <f>SUM(F233:F234)</f>
        <v>0</v>
      </c>
      <c r="G232" s="403">
        <f>SUM(G233:G234)</f>
        <v>1595.15535</v>
      </c>
      <c r="H232" s="424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28"/>
      <c r="E233" s="439"/>
      <c r="F233" s="420"/>
      <c r="G233" s="405">
        <v>1221.97955</v>
      </c>
      <c r="H233" s="425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29"/>
      <c r="E234" s="440"/>
      <c r="F234" s="406"/>
      <c r="G234" s="406">
        <v>373.17579999999998</v>
      </c>
      <c r="H234" s="426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27">
        <v>943</v>
      </c>
      <c r="E235" s="438">
        <v>1266</v>
      </c>
      <c r="F235" s="419">
        <f>SUM(F236:F237)</f>
        <v>95.278400000000005</v>
      </c>
      <c r="G235" s="403">
        <f>SUM(G236:G237)</f>
        <v>640.00112000000001</v>
      </c>
      <c r="H235" s="424">
        <f>E235-G235</f>
        <v>625.99887999999999</v>
      </c>
      <c r="I235" s="403">
        <f>SUM(I236:I237)</f>
        <v>993.82595000000003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28"/>
      <c r="E236" s="439"/>
      <c r="F236" s="420">
        <v>73.533900000000003</v>
      </c>
      <c r="G236" s="405">
        <v>472.80632000000003</v>
      </c>
      <c r="H236" s="425"/>
      <c r="I236" s="405">
        <v>827.92370000000005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29"/>
      <c r="E237" s="440"/>
      <c r="F237" s="406">
        <v>21.744499999999999</v>
      </c>
      <c r="G237" s="406">
        <v>167.19479999999999</v>
      </c>
      <c r="H237" s="426"/>
      <c r="I237" s="414">
        <v>165.90225000000001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27">
        <v>943</v>
      </c>
      <c r="E238" s="438">
        <v>1143</v>
      </c>
      <c r="F238" s="419">
        <f>SUM(F239:F240)</f>
        <v>0</v>
      </c>
      <c r="G238" s="403">
        <f>SUM(G239:G240)</f>
        <v>0</v>
      </c>
      <c r="H238" s="424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28"/>
      <c r="E239" s="439"/>
      <c r="F239" s="420"/>
      <c r="G239" s="405"/>
      <c r="H239" s="425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29"/>
      <c r="E240" s="440"/>
      <c r="F240" s="406"/>
      <c r="G240" s="406"/>
      <c r="H240" s="426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95.278400000000005</v>
      </c>
      <c r="G242" s="185">
        <f>G232+G235+G238+G241</f>
        <v>2235.1564699999999</v>
      </c>
      <c r="H242" s="408">
        <f>SUM(H232:H241)</f>
        <v>1823.8435300000001</v>
      </c>
      <c r="I242" s="416">
        <f>I232+I235+I238+I241</f>
        <v>3079.4529499999999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28
&amp;"-,Normal"&amp;11(iht. motatte landings- og sluttsedler fra fiskesalgslagene; alle tallstørrelser i hele tonn)&amp;R17.07.2019
</oddHeader>
    <oddFooter>&amp;LFiskeridirektoratet&amp;CReguleringsseksjonen&amp;RGuro Gjelsvik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UKE_28_2019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2019-07-17T10:57:55Z</cp:lastPrinted>
  <dcterms:created xsi:type="dcterms:W3CDTF">2011-07-06T12:13:20Z</dcterms:created>
  <dcterms:modified xsi:type="dcterms:W3CDTF">2019-07-17T11:25:10Z</dcterms:modified>
</cp:coreProperties>
</file>