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22_2016" sheetId="1" r:id="rId1"/>
  </sheets>
  <definedNames>
    <definedName name="Z_14D440E4_F18A_4F78_9989_38C1B133222D_.wvu.Cols" localSheetId="0" hidden="1">UKE_22_2016!#REF!</definedName>
    <definedName name="Z_14D440E4_F18A_4F78_9989_38C1B133222D_.wvu.PrintArea" localSheetId="0" hidden="1">UKE_22_2016!$B$1:$M$213</definedName>
    <definedName name="Z_14D440E4_F18A_4F78_9989_38C1B133222D_.wvu.Rows" localSheetId="0" hidden="1">UKE_22_2016!$325:$1048576,UKE_22_2016!$214:$324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F32" i="1"/>
  <c r="G33" i="1"/>
  <c r="G32" i="1" l="1"/>
  <c r="H40" i="1" l="1"/>
  <c r="G30" i="1"/>
  <c r="E210" i="1" l="1"/>
  <c r="F130" i="1" l="1"/>
  <c r="E130" i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H138" i="1" l="1"/>
  <c r="G40" i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<sst xmlns="http://schemas.openxmlformats.org/spreadsheetml/2006/main" count="226" uniqueCount="110">
  <si>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</si>
  <si>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</si>
  <si>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</si>
  <si>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</si>
  <si>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</si>
  <si>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</si>
  <si>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</si>
  <si>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</si>
  <si>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</si>
  <si>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</si>
  <si>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</si>
  <si>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</si>
  <si>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</si>
  <si>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</si>
  <si>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</si>
  <si>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</si>
  <si>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</si>
  <si>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</si>
  <si>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</si>
  <si>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</si>
  <si>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</si>
  <si>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</si>
  <si>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</si>
  <si>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</si>
  <si>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</si>
  <si>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</si>
  <si>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</si>
  <si>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</si>
  <si>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</si>
  <si>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</si>
  <si>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</si>
  <si>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</si>
  <si>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</si>
  <si>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</si>
  <si>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</si>
  <si>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</si>
  <si>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</si>
  <si>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</si>
  <si>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</si>
  <si>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</si>
  <si>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</si>
  <si>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</si>
  <si>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</si>
  <si>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</si>
  <si>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</si>
  <si>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</si>
  <si>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</si>
  <si>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</si>
  <si>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</si>
  <si>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</si>
  <si>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</si>
  <si>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</si>
  <si>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</si>
  <si>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</si>
  <si>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</si>
  <si>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</si>
  <si>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</si>
  <si>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</si>
  <si>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</si>
  <si>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</si>
  <si>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</si>
  <si>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</si>
  <si>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</si>
  <si>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</si>
  <si>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</si>
  <si>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</si>
  <si>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</si>
  <si>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</si>
  <si>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</si>
  <si>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</si>
  <si>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</si>
  <si>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</si>
  <si>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</si>
  <si>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</si>
  <si>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</si>
  <si>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</si>
  <si>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</si>
  <si>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</si>
  <si>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</si>
  <si>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</si>
  <si>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</si>
  <si>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</si>
  <si>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</si>
  <si>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</si>
  <si>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</si>
  <si>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</si>
  <si>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</si>
  <si>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</si>
  <si>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</si>
  <si>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</si>
  <si>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</si>
  <si>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</si>
  <si>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</si>
  <si>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</si>
  <si>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</si>
  <si>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</si>
  <si>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</si>
  <si>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</si>
  <si>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</si>
  <si>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</si>
  <si>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</si>
  <si>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</si>
  <si>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</si>
  <si>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</si>
  <si>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2</t>
    </r>
    <r>
      <rPr>
        <sz val="9"/>
        <color theme="1"/>
        <rFont val="Calibri"/>
        <family val="2"/>
      </rPr>
      <t xml:space="preserve"> Registrert rekreasjonsfiske utgjør 222 tonn, men det legges til grunn at hele avsetningen tas</t>
    </r>
  </si>
  <si>
    <t>LANDET KVANTUM UKE 22</t>
  </si>
  <si>
    <t>LANDET KVANTUM T.O.M UKE 22</t>
  </si>
  <si>
    <t>LANDET KVANTUM T.O.M. UKE 22 2015</t>
  </si>
  <si>
    <r>
      <t xml:space="preserve">3 </t>
    </r>
    <r>
      <rPr>
        <sz val="9"/>
        <color theme="1"/>
        <rFont val="Calibri"/>
        <family val="2"/>
      </rPr>
      <t>Registrert rekreasjonsfiske utgjør 940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</si>
  <si>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38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</si>
</sst>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5" xfId="0" applyNumberFormat="1" applyFont="1" applyFill="1" applyBorder="1" applyAlignment="1">
      <alignment vertical="center" wrapText="1"/>
    </xf>
    <xf numFmtId="0" fontId="24" fillId="4" borderId="66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0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11" fillId="0" borderId="6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8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7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8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55" fillId="0" borderId="63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72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8" fillId="4" borderId="56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81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0" fillId="0" borderId="63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1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3" xfId="0" applyNumberFormat="1" applyFont="1" applyBorder="1" applyAlignment="1">
      <alignment vertical="center" wrapText="1"/>
    </xf>
    <xf numFmtId="3" fontId="43" fillId="0" borderId="78" xfId="0" applyNumberFormat="1" applyFont="1" applyBorder="1" applyAlignment="1">
      <alignment vertical="center" wrapText="1"/>
    </xf>
    <xf numFmtId="3" fontId="43" fillId="0" borderId="31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00" t="s">
        <v>86</v>
      </c>
      <c r="C2" s="401"/>
      <c r="D2" s="401"/>
      <c r="E2" s="401"/>
      <c r="F2" s="401"/>
      <c r="G2" s="401"/>
      <c r="H2" s="401"/>
      <c r="I2" s="401"/>
      <c r="J2" s="401"/>
      <c r="K2" s="402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85"/>
      <c r="C7" s="386"/>
      <c r="D7" s="386"/>
      <c r="E7" s="386"/>
      <c r="F7" s="386"/>
      <c r="G7" s="386"/>
      <c r="H7" s="386"/>
      <c r="I7" s="386"/>
      <c r="J7" s="386"/>
      <c r="K7" s="38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80" t="s">
        <v>2</v>
      </c>
      <c r="D9" s="381"/>
      <c r="E9" s="380" t="s">
        <v>20</v>
      </c>
      <c r="F9" s="381"/>
      <c r="G9" s="380" t="s">
        <v>21</v>
      </c>
      <c r="H9" s="381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82" t="s">
        <v>8</v>
      </c>
      <c r="C18" s="383"/>
      <c r="D18" s="383"/>
      <c r="E18" s="383"/>
      <c r="F18" s="383"/>
      <c r="G18" s="383"/>
      <c r="H18" s="383"/>
      <c r="I18" s="383"/>
      <c r="J18" s="383"/>
      <c r="K18" s="384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105</v>
      </c>
      <c r="G20" s="207" t="s">
        <v>106</v>
      </c>
      <c r="H20" s="207" t="s">
        <v>99</v>
      </c>
      <c r="I20" s="207" t="s">
        <v>75</v>
      </c>
      <c r="J20" s="208" t="s">
        <v>107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1611.4822000000001</v>
      </c>
      <c r="G21" s="250">
        <f>G22+G23</f>
        <v>49409.115700000002</v>
      </c>
      <c r="H21" s="250"/>
      <c r="I21" s="250">
        <f>I23+I22</f>
        <v>82398.884300000005</v>
      </c>
      <c r="J21" s="250">
        <f>J23+J22</f>
        <v>41719.047500000001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1607.7577000000001</v>
      </c>
      <c r="G22" s="254">
        <v>48744.431100000002</v>
      </c>
      <c r="H22" s="254"/>
      <c r="I22" s="254">
        <f>E22-G22</f>
        <v>82313.568899999998</v>
      </c>
      <c r="J22" s="254">
        <v>41007.756500000003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>
        <v>3.7244999999999999</v>
      </c>
      <c r="G23" s="255">
        <v>664.68460000000005</v>
      </c>
      <c r="H23" s="255"/>
      <c r="I23" s="255">
        <f>E23-G23</f>
        <v>85.315399999999954</v>
      </c>
      <c r="J23" s="255">
        <v>711.29100000000005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1076.1768999999999</v>
      </c>
      <c r="G24" s="250">
        <f>G25+G31+G32</f>
        <v>217322.33355000001</v>
      </c>
      <c r="H24" s="250"/>
      <c r="I24" s="250">
        <f>I25+I31+I32</f>
        <v>41737.666450000004</v>
      </c>
      <c r="J24" s="250">
        <f>J25+J31+J32</f>
        <v>227812.09275000001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648.89059999999995</v>
      </c>
      <c r="G25" s="251">
        <f>G26+G27+G28+G29</f>
        <v>176150.73485000001</v>
      </c>
      <c r="H25" s="251"/>
      <c r="I25" s="251">
        <f>I26+I27+I28+I29+I30</f>
        <v>24044.265149999999</v>
      </c>
      <c r="J25" s="251">
        <f>J26+J27+J28+J29+J30</f>
        <v>192961.48055000001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130.49039999999999</v>
      </c>
      <c r="G26" s="246">
        <v>46983.512699999999</v>
      </c>
      <c r="H26" s="246">
        <v>463</v>
      </c>
      <c r="I26" s="246">
        <f>E26-G26+H26</f>
        <v>-233.51269999999931</v>
      </c>
      <c r="J26" s="246">
        <v>60907.176399999997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240.37029999999999</v>
      </c>
      <c r="G27" s="246">
        <v>47895.9274</v>
      </c>
      <c r="H27" s="246">
        <v>586</v>
      </c>
      <c r="I27" s="246">
        <f>E27-G27+H27</f>
        <v>1889.0725999999995</v>
      </c>
      <c r="J27" s="246">
        <v>51297.036099999998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135.71260000000001</v>
      </c>
      <c r="G28" s="246">
        <v>47000.959049999998</v>
      </c>
      <c r="H28" s="246">
        <v>834</v>
      </c>
      <c r="I28" s="246">
        <f>E28-G28+H28</f>
        <v>8401.0409500000023</v>
      </c>
      <c r="J28" s="246">
        <v>47902.71155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142.31729999999999</v>
      </c>
      <c r="G29" s="246">
        <v>34270.335700000003</v>
      </c>
      <c r="H29" s="246">
        <v>432</v>
      </c>
      <c r="I29" s="246">
        <f>E29-G29+H29</f>
        <v>990.66429999999673</v>
      </c>
      <c r="J29" s="246">
        <v>32854.556499999999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193</v>
      </c>
      <c r="G30" s="246">
        <f>H26+H27+H28+H29</f>
        <v>2315</v>
      </c>
      <c r="H30" s="246"/>
      <c r="I30" s="246">
        <f>E30-G30</f>
        <v>12997</v>
      </c>
      <c r="J30" s="246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365.62569999999999</v>
      </c>
      <c r="G31" s="251">
        <v>14639.4197</v>
      </c>
      <c r="H31" s="251"/>
      <c r="I31" s="251">
        <f>E31-G31</f>
        <v>19236.580300000001</v>
      </c>
      <c r="J31" s="251">
        <v>9731.2150000000001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61.660600000000002</v>
      </c>
      <c r="G32" s="251">
        <f>G33</f>
        <v>26532.179</v>
      </c>
      <c r="H32" s="251"/>
      <c r="I32" s="251">
        <f>I33+I34</f>
        <v>-1543.1790000000001</v>
      </c>
      <c r="J32" s="251">
        <f>J33</f>
        <v>25119.397199999999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123.6606-F37</f>
        <v>61.660600000000002</v>
      </c>
      <c r="G33" s="246">
        <f>28777.179-G37</f>
        <v>26532.179</v>
      </c>
      <c r="H33" s="246">
        <v>342</v>
      </c>
      <c r="I33" s="246">
        <f>E33-G33+H33</f>
        <v>-3257.1790000000001</v>
      </c>
      <c r="J33" s="246">
        <v>25119.397199999999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44</v>
      </c>
      <c r="G34" s="256">
        <v>386</v>
      </c>
      <c r="H34" s="256"/>
      <c r="I34" s="256">
        <f t="shared" ref="I34:I39" si="0">E34-G34</f>
        <v>1714</v>
      </c>
      <c r="J34" s="256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>
        <v>43.893999999999998</v>
      </c>
      <c r="G35" s="247">
        <v>3192.8105500000001</v>
      </c>
      <c r="H35" s="247"/>
      <c r="I35" s="247">
        <f t="shared" si="0"/>
        <v>807.18944999999985</v>
      </c>
      <c r="J35" s="247">
        <v>2783.7854499999999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>
        <v>0.96</v>
      </c>
      <c r="G36" s="247">
        <v>377.6259</v>
      </c>
      <c r="H36" s="247"/>
      <c r="I36" s="247">
        <f t="shared" si="0"/>
        <v>329.3741</v>
      </c>
      <c r="J36" s="247">
        <v>246.13659999999999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62</v>
      </c>
      <c r="G37" s="247">
        <v>2245</v>
      </c>
      <c r="H37" s="247"/>
      <c r="I37" s="247">
        <f t="shared" si="0"/>
        <v>755</v>
      </c>
      <c r="J37" s="247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5.7995999999999999</v>
      </c>
      <c r="G38" s="247">
        <v>7000</v>
      </c>
      <c r="H38" s="247"/>
      <c r="I38" s="247">
        <f t="shared" si="0"/>
        <v>0</v>
      </c>
      <c r="J38" s="247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>
        <v>4.5492000000003827</v>
      </c>
      <c r="G39" s="247">
        <v>380.53899999998976</v>
      </c>
      <c r="H39" s="247"/>
      <c r="I39" s="247">
        <f t="shared" si="0"/>
        <v>-380.53899999998976</v>
      </c>
      <c r="J39" s="247">
        <v>557.58099999994738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2804.8618999999999</v>
      </c>
      <c r="G40" s="210">
        <f>G21+G24+G35+G36+G37+G38+G39</f>
        <v>279927.42469999997</v>
      </c>
      <c r="H40" s="210">
        <f>H26+H27+H28+H29+H33</f>
        <v>2657</v>
      </c>
      <c r="I40" s="210">
        <f>I21+I24+I35+I36+I37+I38+I39</f>
        <v>125647.57530000003</v>
      </c>
      <c r="J40" s="222">
        <f>J21+J24+J35+J36+J37+J38+J39</f>
        <v>280118.6433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108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85" t="s">
        <v>1</v>
      </c>
      <c r="C47" s="386"/>
      <c r="D47" s="386"/>
      <c r="E47" s="386"/>
      <c r="F47" s="386"/>
      <c r="G47" s="386"/>
      <c r="H47" s="386"/>
      <c r="I47" s="386"/>
      <c r="J47" s="386"/>
      <c r="K47" s="38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72" t="s">
        <v>2</v>
      </c>
      <c r="D49" s="37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82" t="s">
        <v>8</v>
      </c>
      <c r="C55" s="383"/>
      <c r="D55" s="383"/>
      <c r="E55" s="383"/>
      <c r="F55" s="383"/>
      <c r="G55" s="383"/>
      <c r="H55" s="383"/>
      <c r="I55" s="383"/>
      <c r="J55" s="383"/>
      <c r="K55" s="384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22</v>
      </c>
      <c r="F56" s="207" t="str">
        <f>G20</f>
        <v>LANDET KVANTUM T.O.M UKE 22</v>
      </c>
      <c r="G56" s="207" t="str">
        <f>I20</f>
        <v>RESTKVOTER</v>
      </c>
      <c r="H56" s="208" t="str">
        <f>J20</f>
        <v>LANDET KVANTUM T.O.M. UKE 22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92"/>
      <c r="E57" s="250">
        <v>92.011799999999994</v>
      </c>
      <c r="F57" s="345">
        <v>455.88659999999999</v>
      </c>
      <c r="G57" s="397"/>
      <c r="H57" s="257">
        <v>252.63759999999999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93"/>
      <c r="E58" s="351">
        <v>65.012799999999999</v>
      </c>
      <c r="F58" s="360">
        <v>425.80919999999998</v>
      </c>
      <c r="G58" s="398"/>
      <c r="H58" s="358">
        <v>451.59649999999999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94"/>
      <c r="E59" s="352">
        <v>1.7789999999999999</v>
      </c>
      <c r="F59" s="361">
        <v>57.344499999999996</v>
      </c>
      <c r="G59" s="399"/>
      <c r="H59" s="359">
        <v>69.307000000000002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1401.5512999999999</v>
      </c>
      <c r="F60" s="345">
        <f>F61+F62+F63</f>
        <v>3092.3150000000001</v>
      </c>
      <c r="G60" s="250">
        <f>D60-F60</f>
        <v>3507.6849999999999</v>
      </c>
      <c r="H60" s="257">
        <f>H61+H62+H63</f>
        <v>1944.3487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>
        <v>589.10429999999997</v>
      </c>
      <c r="F61" s="346">
        <v>1235.3946000000001</v>
      </c>
      <c r="G61" s="246"/>
      <c r="H61" s="248">
        <v>615.55600000000004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541.35519999999997</v>
      </c>
      <c r="F62" s="346">
        <v>1280.5487000000001</v>
      </c>
      <c r="G62" s="246"/>
      <c r="H62" s="248">
        <v>924.51340000000005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271.09179999999998</v>
      </c>
      <c r="F63" s="347">
        <v>576.37170000000003</v>
      </c>
      <c r="G63" s="256"/>
      <c r="H63" s="261">
        <v>404.27929999999998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348"/>
      <c r="G64" s="247">
        <f>D64-F64</f>
        <v>80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>
        <v>49</v>
      </c>
      <c r="F65" s="349">
        <v>107.38429999999971</v>
      </c>
      <c r="G65" s="262"/>
      <c r="H65" s="336">
        <v>53.884800000000268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350">
        <f>E57+E58+E59+E60+E64+E65</f>
        <v>1609.3548999999998</v>
      </c>
      <c r="F66" s="350">
        <f>F57+F58+F59+F60+F64+F65</f>
        <v>4138.7395999999999</v>
      </c>
      <c r="G66" s="214">
        <f>D66-F66</f>
        <v>7066.2604000000001</v>
      </c>
      <c r="H66" s="211">
        <f>H57+H58+H59+H60+H64+H65</f>
        <v>2776.2548000000002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95"/>
      <c r="D67" s="395"/>
      <c r="E67" s="39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85" t="s">
        <v>1</v>
      </c>
      <c r="C72" s="386"/>
      <c r="D72" s="386"/>
      <c r="E72" s="386"/>
      <c r="F72" s="386"/>
      <c r="G72" s="386"/>
      <c r="H72" s="386"/>
      <c r="I72" s="386"/>
      <c r="J72" s="386"/>
      <c r="K72" s="38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80" t="s">
        <v>2</v>
      </c>
      <c r="D74" s="381"/>
      <c r="E74" s="380" t="s">
        <v>20</v>
      </c>
      <c r="F74" s="388"/>
      <c r="G74" s="380" t="s">
        <v>21</v>
      </c>
      <c r="H74" s="381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96"/>
      <c r="D80" s="396"/>
      <c r="E80" s="396"/>
      <c r="F80" s="396"/>
      <c r="G80" s="396"/>
      <c r="H80" s="396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96"/>
      <c r="D81" s="396"/>
      <c r="E81" s="396"/>
      <c r="F81" s="396"/>
      <c r="G81" s="396"/>
      <c r="H81" s="396"/>
      <c r="I81" s="285"/>
      <c r="J81" s="285"/>
      <c r="K81" s="282"/>
      <c r="L81" s="285"/>
      <c r="M81" s="124"/>
    </row>
    <row r="82" spans="1:13" ht="14.1" customHeight="1" x14ac:dyDescent="0.25">
      <c r="B82" s="389" t="s">
        <v>8</v>
      </c>
      <c r="C82" s="390"/>
      <c r="D82" s="390"/>
      <c r="E82" s="390"/>
      <c r="F82" s="390"/>
      <c r="G82" s="390"/>
      <c r="H82" s="390"/>
      <c r="I82" s="390"/>
      <c r="J82" s="390"/>
      <c r="K82" s="391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22</v>
      </c>
      <c r="G84" s="207" t="str">
        <f>G20</f>
        <v>LANDET KVANTUM T.O.M UKE 22</v>
      </c>
      <c r="H84" s="207" t="str">
        <f>I20</f>
        <v>RESTKVOTER</v>
      </c>
      <c r="I84" s="208" t="str">
        <f>J20</f>
        <v>LANDET KVANTUM T.O.M. UKE 22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703.07769999999994</v>
      </c>
      <c r="G85" s="250">
        <f>G86+G87</f>
        <v>31146.483899999999</v>
      </c>
      <c r="H85" s="250">
        <f>H86+H87</f>
        <v>19035.516100000001</v>
      </c>
      <c r="I85" s="257">
        <f>I86+I87</f>
        <v>14010.303899999999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701.27449999999999</v>
      </c>
      <c r="G86" s="254">
        <v>30871.214499999998</v>
      </c>
      <c r="H86" s="254">
        <f>E86-G86</f>
        <v>18560.785500000002</v>
      </c>
      <c r="I86" s="258">
        <v>13410.9149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>
        <v>1.8031999999999999</v>
      </c>
      <c r="G87" s="255">
        <v>275.26940000000002</v>
      </c>
      <c r="H87" s="255">
        <f>E87-G87</f>
        <v>474.73059999999998</v>
      </c>
      <c r="I87" s="259">
        <v>599.38900000000001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767.39859999999999</v>
      </c>
      <c r="G88" s="288">
        <f t="shared" si="1"/>
        <v>33432.255399999995</v>
      </c>
      <c r="H88" s="288">
        <f>H89+H95+H96</f>
        <v>44901.744599999998</v>
      </c>
      <c r="I88" s="330">
        <f t="shared" si="1"/>
        <v>26844.784100000001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555.5</v>
      </c>
      <c r="G89" s="251">
        <f>G90+G91+G92+G93+G94</f>
        <v>25321.973699999999</v>
      </c>
      <c r="H89" s="251">
        <f>H90+H91+H92+H93+H94</f>
        <v>32894.026299999998</v>
      </c>
      <c r="I89" s="260">
        <f>I90+I91+I92+I93</f>
        <v>21206.000500000002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72.465500000000006</v>
      </c>
      <c r="G90" s="246">
        <v>3595.3973000000001</v>
      </c>
      <c r="H90" s="246">
        <f t="shared" ref="H90:H99" si="2">E90-G90</f>
        <v>11570.602699999999</v>
      </c>
      <c r="I90" s="248">
        <v>2882.587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222.64429999999999</v>
      </c>
      <c r="G91" s="246">
        <v>6768.9169000000002</v>
      </c>
      <c r="H91" s="246">
        <f t="shared" si="2"/>
        <v>5786.0830999999998</v>
      </c>
      <c r="I91" s="248">
        <v>6318.8434999999999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22.093399999999999</v>
      </c>
      <c r="G92" s="246">
        <v>8312.6959000000006</v>
      </c>
      <c r="H92" s="246">
        <f t="shared" si="2"/>
        <v>7552.3040999999994</v>
      </c>
      <c r="I92" s="248">
        <v>7599.9422999999997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238.29679999999999</v>
      </c>
      <c r="G93" s="246">
        <v>6644.9636</v>
      </c>
      <c r="H93" s="246">
        <f t="shared" si="2"/>
        <v>1985.0364</v>
      </c>
      <c r="I93" s="248">
        <v>4404.6277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>
        <v>184.34719999999999</v>
      </c>
      <c r="G95" s="251">
        <v>6667.3807999999999</v>
      </c>
      <c r="H95" s="251">
        <f t="shared" si="2"/>
        <v>6992.6192000000001</v>
      </c>
      <c r="I95" s="260">
        <v>3810.7651000000001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27.551400000000001</v>
      </c>
      <c r="G96" s="291">
        <v>1442.9009000000001</v>
      </c>
      <c r="H96" s="291">
        <f t="shared" si="2"/>
        <v>5015.0990999999995</v>
      </c>
      <c r="I96" s="302">
        <v>1828.0184999999999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25.129799999999999</v>
      </c>
      <c r="H97" s="247">
        <f t="shared" si="2"/>
        <v>347.87020000000001</v>
      </c>
      <c r="I97" s="249">
        <v>31.9114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>
        <v>0.57850000000000001</v>
      </c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>
        <v>1.2313000000001466</v>
      </c>
      <c r="G99" s="247">
        <v>54.319300000002841</v>
      </c>
      <c r="H99" s="247">
        <f t="shared" si="2"/>
        <v>-54.319300000002841</v>
      </c>
      <c r="I99" s="249">
        <v>37.837099999997008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I100" si="3">D85+D88+D97+D98+D99</f>
        <v>118700</v>
      </c>
      <c r="E100" s="350">
        <f t="shared" si="3"/>
        <v>129189</v>
      </c>
      <c r="F100" s="237">
        <f t="shared" si="3"/>
        <v>1472.2861</v>
      </c>
      <c r="G100" s="237">
        <f t="shared" si="3"/>
        <v>64958.188399999999</v>
      </c>
      <c r="H100" s="237">
        <f>H85+H88+H97+H98+H99</f>
        <v>64230.811599999994</v>
      </c>
      <c r="I100" s="211">
        <f t="shared" si="3"/>
        <v>41224.836499999998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53" t="s">
        <v>109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85" t="s">
        <v>1</v>
      </c>
      <c r="C107" s="386"/>
      <c r="D107" s="386"/>
      <c r="E107" s="386"/>
      <c r="F107" s="386"/>
      <c r="G107" s="386"/>
      <c r="H107" s="386"/>
      <c r="I107" s="386"/>
      <c r="J107" s="386"/>
      <c r="K107" s="38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80" t="s">
        <v>2</v>
      </c>
      <c r="D109" s="381"/>
      <c r="E109" s="380" t="s">
        <v>20</v>
      </c>
      <c r="F109" s="381"/>
      <c r="G109" s="380" t="s">
        <v>21</v>
      </c>
      <c r="H109" s="381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82" t="s">
        <v>8</v>
      </c>
      <c r="C116" s="383"/>
      <c r="D116" s="383"/>
      <c r="E116" s="383"/>
      <c r="F116" s="383"/>
      <c r="G116" s="383"/>
      <c r="H116" s="383"/>
      <c r="I116" s="383"/>
      <c r="J116" s="383"/>
      <c r="K116" s="384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22</v>
      </c>
      <c r="F118" s="207" t="str">
        <f>G20</f>
        <v>LANDET KVANTUM T.O.M UKE 22</v>
      </c>
      <c r="G118" s="207" t="str">
        <f>I20</f>
        <v>RESTKVOTER</v>
      </c>
      <c r="H118" s="208" t="str">
        <f>J20</f>
        <v>LANDET KVANTUM T.O.M. UKE 22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706.69910000000004</v>
      </c>
      <c r="F119" s="250">
        <f>F120+F121+F122</f>
        <v>16678.481899999999</v>
      </c>
      <c r="G119" s="250">
        <f>G120+G121+G122</f>
        <v>28221.518100000001</v>
      </c>
      <c r="H119" s="257">
        <f>H120+H121+H122</f>
        <v>27641.766599999999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706.69910000000004</v>
      </c>
      <c r="F120" s="254">
        <v>12767.876899999999</v>
      </c>
      <c r="G120" s="254">
        <f>D120-F120</f>
        <v>23152.123100000001</v>
      </c>
      <c r="H120" s="258">
        <v>24020.9663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/>
      <c r="F121" s="254">
        <v>3910.605</v>
      </c>
      <c r="G121" s="254">
        <f>D121-F121</f>
        <v>4569.3950000000004</v>
      </c>
      <c r="H121" s="258">
        <v>3620.8002999999999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1366.703</v>
      </c>
      <c r="F123" s="337">
        <v>16078.17</v>
      </c>
      <c r="G123" s="337">
        <f>D123-F123</f>
        <v>14258.83</v>
      </c>
      <c r="H123" s="341">
        <v>20629.197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213.42429999999999</v>
      </c>
      <c r="F124" s="247">
        <f>F133+F130+F125</f>
        <v>33266.923900000002</v>
      </c>
      <c r="G124" s="247">
        <f>D124-F124</f>
        <v>12846.076099999998</v>
      </c>
      <c r="H124" s="249">
        <f>H125+H130+H133</f>
        <v>27348.751700000001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115.61159999999998</v>
      </c>
      <c r="F125" s="338">
        <f>F126+F127+F129+F128</f>
        <v>26397.6567</v>
      </c>
      <c r="G125" s="338">
        <f>G126+G127+G128+G129</f>
        <v>8187.3432999999986</v>
      </c>
      <c r="H125" s="342">
        <f>H126+H127+H128+H129</f>
        <v>19592.2111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41.957799999999999</v>
      </c>
      <c r="F126" s="246">
        <v>3636.7874999999999</v>
      </c>
      <c r="G126" s="246">
        <f t="shared" ref="G126:G129" si="4">D126-F126</f>
        <v>6151.2124999999996</v>
      </c>
      <c r="H126" s="248">
        <v>2590.2516999999998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33.795299999999997</v>
      </c>
      <c r="F127" s="246">
        <v>7126.8886000000002</v>
      </c>
      <c r="G127" s="246">
        <f t="shared" si="4"/>
        <v>1865.1113999999998</v>
      </c>
      <c r="H127" s="248">
        <v>5765.2945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21.598299999999998</v>
      </c>
      <c r="F128" s="246">
        <v>8982.0830000000005</v>
      </c>
      <c r="G128" s="246">
        <f t="shared" si="4"/>
        <v>-25.083000000000538</v>
      </c>
      <c r="H128" s="248">
        <v>5784.1943000000001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>
        <v>18.260200000000001</v>
      </c>
      <c r="F129" s="246">
        <v>6651.8976000000002</v>
      </c>
      <c r="G129" s="246">
        <f t="shared" si="4"/>
        <v>196.10239999999976</v>
      </c>
      <c r="H129" s="248">
        <v>5452.4705999999996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f>E131</f>
        <v>4.1028000000000002</v>
      </c>
      <c r="F130" s="251">
        <f>F131+F132</f>
        <v>3752.7175000000002</v>
      </c>
      <c r="G130" s="251">
        <f>D130-F130</f>
        <v>1319.2824999999998</v>
      </c>
      <c r="H130" s="260">
        <f>H131+H132</f>
        <v>4564.2475000000004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>
        <v>4.1028000000000002</v>
      </c>
      <c r="F131" s="339">
        <v>3752.7175000000002</v>
      </c>
      <c r="G131" s="339"/>
      <c r="H131" s="343">
        <v>4564.2475000000004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93.709900000000005</v>
      </c>
      <c r="F133" s="291">
        <v>3116.5497</v>
      </c>
      <c r="G133" s="291">
        <f>D133-F133</f>
        <v>3339.4503</v>
      </c>
      <c r="H133" s="302">
        <v>3192.2930999999999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5.2427999999999999</v>
      </c>
      <c r="G134" s="340">
        <f>D134-F134</f>
        <v>244.75720000000001</v>
      </c>
      <c r="H134" s="344">
        <v>4.0895000000000001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7.31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/>
      <c r="F136" s="247">
        <v>111.59399999999999</v>
      </c>
      <c r="G136" s="247">
        <f>D136-F136</f>
        <v>238.40600000000001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>
        <v>2.3257999999996173</v>
      </c>
      <c r="F137" s="262">
        <v>16.841300000014598</v>
      </c>
      <c r="G137" s="262">
        <f>D137-F137</f>
        <v>-16.841300000014598</v>
      </c>
      <c r="H137" s="336">
        <v>80.480999999985215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2296.4621999999999</v>
      </c>
      <c r="F138" s="214">
        <f>F119+F123+F124+F134+F135+F136+F137</f>
        <v>68157.253900000011</v>
      </c>
      <c r="G138" s="214">
        <f>G119+G123+G124+G134+G135+G136+G137</f>
        <v>55792.746099999989</v>
      </c>
      <c r="H138" s="222">
        <f>H119+H123+H124+H134+H135+H136+H137</f>
        <v>77704.285799999998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104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72" t="s">
        <v>2</v>
      </c>
      <c r="D147" s="37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22</v>
      </c>
      <c r="F156" s="72" t="str">
        <f>G20</f>
        <v>LANDET KVANTUM T.O.M UKE 22</v>
      </c>
      <c r="G156" s="72" t="str">
        <f>I20</f>
        <v>RESTKVOTER</v>
      </c>
      <c r="H156" s="95" t="str">
        <f>J20</f>
        <v>LANDET KVANTUM T.O.M. UKE 22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1383.2424000000001</v>
      </c>
      <c r="F157" s="196">
        <v>4642.8392000000003</v>
      </c>
      <c r="G157" s="196">
        <f>D157-F157</f>
        <v>12844.1608</v>
      </c>
      <c r="H157" s="234">
        <v>5956.4674000000005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6</v>
      </c>
      <c r="G158" s="196">
        <f>D158-F158</f>
        <v>94</v>
      </c>
      <c r="H158" s="234">
        <v>5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1383.2424000000001</v>
      </c>
      <c r="F160" s="198">
        <f>SUM(F157:F159)</f>
        <v>4648.8392000000003</v>
      </c>
      <c r="G160" s="198">
        <f>D160-F160</f>
        <v>12951.1608</v>
      </c>
      <c r="H160" s="221">
        <f>SUM(H157:H159)</f>
        <v>5961.4674000000005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77" t="s">
        <v>1</v>
      </c>
      <c r="C163" s="378"/>
      <c r="D163" s="378"/>
      <c r="E163" s="378"/>
      <c r="F163" s="378"/>
      <c r="G163" s="378"/>
      <c r="H163" s="378"/>
      <c r="I163" s="378"/>
      <c r="J163" s="378"/>
      <c r="K163" s="379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72" t="s">
        <v>2</v>
      </c>
      <c r="D165" s="373"/>
      <c r="E165" s="372" t="s">
        <v>58</v>
      </c>
      <c r="F165" s="373"/>
      <c r="G165" s="372" t="s">
        <v>59</v>
      </c>
      <c r="H165" s="373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74" t="s">
        <v>8</v>
      </c>
      <c r="C174" s="375"/>
      <c r="D174" s="375"/>
      <c r="E174" s="375"/>
      <c r="F174" s="375"/>
      <c r="G174" s="375"/>
      <c r="H174" s="375"/>
      <c r="I174" s="375"/>
      <c r="J174" s="375"/>
      <c r="K174" s="376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22</v>
      </c>
      <c r="F176" s="72" t="str">
        <f>G20</f>
        <v>LANDET KVANTUM T.O.M UKE 22</v>
      </c>
      <c r="G176" s="72" t="str">
        <f>I20</f>
        <v>RESTKVOTER</v>
      </c>
      <c r="H176" s="95" t="str">
        <f>J20</f>
        <v>LANDET KVANTUM T.O.M. UKE 22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4">
        <f>E178+E179+E180+E181</f>
        <v>327.60489999999999</v>
      </c>
      <c r="F177" s="354">
        <f>F178+F179+F180+F181</f>
        <v>15982.834899999998</v>
      </c>
      <c r="G177" s="354">
        <f>G178+G179+G180+G181</f>
        <v>4039.1651000000002</v>
      </c>
      <c r="H177" s="356">
        <f>H178+H179+H180+H181</f>
        <v>16480.018399999997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62"/>
      <c r="F178" s="362">
        <v>11800.6268</v>
      </c>
      <c r="G178" s="362">
        <f t="shared" ref="G178:G183" si="5">D178-F178</f>
        <v>-834.6268</v>
      </c>
      <c r="H178" s="367">
        <v>12958.8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62">
        <v>11.870699999999999</v>
      </c>
      <c r="F179" s="362">
        <v>1195.5998999999999</v>
      </c>
      <c r="G179" s="362">
        <f t="shared" si="5"/>
        <v>1658.4001000000001</v>
      </c>
      <c r="H179" s="367">
        <v>1432.1021000000001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62">
        <v>84.790999999999997</v>
      </c>
      <c r="F180" s="362">
        <v>1973.3252</v>
      </c>
      <c r="G180" s="362">
        <f t="shared" si="5"/>
        <v>-547.3252</v>
      </c>
      <c r="H180" s="367">
        <v>1660.9540999999999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62">
        <v>230.94319999999999</v>
      </c>
      <c r="F181" s="362">
        <v>1013.283</v>
      </c>
      <c r="G181" s="362">
        <f t="shared" si="5"/>
        <v>3762.7170000000001</v>
      </c>
      <c r="H181" s="367">
        <v>428.16219999999998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63">
        <v>184.678</v>
      </c>
      <c r="F182" s="363">
        <v>1800.1985</v>
      </c>
      <c r="G182" s="363">
        <f t="shared" si="5"/>
        <v>3699.8015</v>
      </c>
      <c r="H182" s="368">
        <v>3301.3665999999998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64">
        <v>13.690200000000001</v>
      </c>
      <c r="F183" s="364">
        <v>1552.1757</v>
      </c>
      <c r="G183" s="364">
        <f t="shared" si="5"/>
        <v>6447.8243000000002</v>
      </c>
      <c r="H183" s="369">
        <v>2706.1397000000002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62">
        <v>0.50629999999999997</v>
      </c>
      <c r="F184" s="362">
        <v>840.27080000000001</v>
      </c>
      <c r="G184" s="362"/>
      <c r="H184" s="367">
        <v>1453.6024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65">
        <f>E183-E184</f>
        <v>13.183900000000001</v>
      </c>
      <c r="F185" s="365">
        <f>F183-F184</f>
        <v>711.9049</v>
      </c>
      <c r="G185" s="365"/>
      <c r="H185" s="370">
        <f>H183-H184</f>
        <v>1252.5373000000002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66"/>
      <c r="F186" s="366"/>
      <c r="G186" s="366">
        <f>D186-F186</f>
        <v>10</v>
      </c>
      <c r="H186" s="371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5"/>
      <c r="F187" s="355">
        <v>29</v>
      </c>
      <c r="G187" s="355">
        <f>D187-F187</f>
        <v>-29</v>
      </c>
      <c r="H187" s="357">
        <v>20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525.97309999999993</v>
      </c>
      <c r="F188" s="214">
        <f>F177+F182+F183+F186+F187</f>
        <v>19364.209099999996</v>
      </c>
      <c r="G188" s="214">
        <f>G177+G182+G183+G186+G187</f>
        <v>14167.7909</v>
      </c>
      <c r="H188" s="211">
        <f>H177+H182+H183+H186+H187</f>
        <v>22510.258399999999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77" t="s">
        <v>1</v>
      </c>
      <c r="C193" s="378"/>
      <c r="D193" s="378"/>
      <c r="E193" s="378"/>
      <c r="F193" s="378"/>
      <c r="G193" s="378"/>
      <c r="H193" s="378"/>
      <c r="I193" s="378"/>
      <c r="J193" s="378"/>
      <c r="K193" s="379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72" t="s">
        <v>2</v>
      </c>
      <c r="D195" s="37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74" t="s">
        <v>8</v>
      </c>
      <c r="C203" s="375"/>
      <c r="D203" s="375"/>
      <c r="E203" s="375"/>
      <c r="F203" s="375"/>
      <c r="G203" s="375"/>
      <c r="H203" s="375"/>
      <c r="I203" s="375"/>
      <c r="J203" s="375"/>
      <c r="K203" s="376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22</v>
      </c>
      <c r="F205" s="72" t="str">
        <f>G20</f>
        <v>LANDET KVANTUM T.O.M UKE 22</v>
      </c>
      <c r="G205" s="72" t="str">
        <f>I20</f>
        <v>RESTKVOTER</v>
      </c>
      <c r="H205" s="95" t="str">
        <f>J20</f>
        <v>LANDET KVANTUM T.O.M. UKE 22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32.059800000000003</v>
      </c>
      <c r="F206" s="196">
        <v>732.87220000000002</v>
      </c>
      <c r="G206" s="196"/>
      <c r="H206" s="234">
        <v>466.89620000000002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64.424099999999996</v>
      </c>
      <c r="F207" s="196">
        <v>1139.7662</v>
      </c>
      <c r="G207" s="196"/>
      <c r="H207" s="234">
        <v>1138.1785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4</v>
      </c>
      <c r="F209" s="197">
        <v>18</v>
      </c>
      <c r="G209" s="197"/>
      <c r="H209" s="235">
        <v>21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100.48390000000001</v>
      </c>
      <c r="F210" s="198">
        <f>SUM(F206:F209)</f>
        <v>1890.6384</v>
      </c>
      <c r="G210" s="198">
        <f>D210-F210</f>
        <v>4134.3616000000002</v>
      </c>
      <c r="H210" s="221">
        <f>H206+H207+H208+H209</f>
        <v>1631.9262000000001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22
&amp;"-,Normal"&amp;11(iht. motatte landings- og sluttsedler fra fiskesalgslagene; alle tallstørrelser i hele tonn)&amp;R08.06.2016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UKE_22_2016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2016-05-24T12:53:39Z</cp:lastPrinted>
  <dcterms:created xsi:type="dcterms:W3CDTF">2011-07-06T12:13:20Z</dcterms:created>
  <dcterms:modified xsi:type="dcterms:W3CDTF">2016-06-08T12:27:26Z</dcterms:modified>
</cp:coreProperties>
</file>