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4\"/>
    </mc:Choice>
  </mc:AlternateContent>
  <bookViews>
    <workbookView xWindow="315" yWindow="0" windowWidth="14625" windowHeight="8340" tabRatio="419"/>
  </bookViews>
  <sheets>
    <sheet name="UKE_44_2014" sheetId="1" r:id="rId1"/>
  </sheets>
  <definedNames>
    <definedName name="_xlnm.Print_Area" localSheetId="0">UKE_44_2014!$A:$L</definedName>
    <definedName name="Z_14D440E4_F18A_4F78_9989_38C1B133222D_.wvu.Cols" localSheetId="0" hidden="1">UKE_44_2014!#REF!</definedName>
    <definedName name="Z_14D440E4_F18A_4F78_9989_38C1B133222D_.wvu.PrintArea" localSheetId="0" hidden="1">UKE_44_2014!$B$1:$L$204</definedName>
    <definedName name="Z_14D440E4_F18A_4F78_9989_38C1B133222D_.wvu.Rows" localSheetId="0" hidden="1">UKE_44_2014!$316:$1048576,UKE_44_2014!$205:$315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1" i="1" l="1"/>
  <c r="E133" i="1"/>
  <c r="F34" i="1"/>
  <c r="F33" i="1"/>
  <c r="D128" i="1" l="1"/>
  <c r="H80" i="1"/>
  <c r="F80" i="1"/>
  <c r="F14" i="1" l="1"/>
  <c r="E62" i="1" l="1"/>
  <c r="E91" i="1"/>
  <c r="E90" i="1" s="1"/>
  <c r="F91" i="1"/>
  <c r="E32" i="1"/>
  <c r="F173" i="1"/>
  <c r="H173" i="1"/>
  <c r="H91" i="1"/>
  <c r="F201" i="1"/>
  <c r="H201" i="1"/>
  <c r="F164" i="1"/>
  <c r="H164" i="1"/>
  <c r="H176" i="1" s="1"/>
  <c r="G165" i="1"/>
  <c r="G166" i="1"/>
  <c r="G167" i="1"/>
  <c r="G168" i="1"/>
  <c r="G169" i="1"/>
  <c r="G170" i="1"/>
  <c r="G171" i="1"/>
  <c r="G174" i="1"/>
  <c r="G175" i="1"/>
  <c r="F176" i="1" l="1"/>
  <c r="F90" i="1"/>
  <c r="G201" i="1"/>
  <c r="G164" i="1"/>
  <c r="G176" i="1" s="1"/>
  <c r="E201" i="1"/>
  <c r="H196" i="1"/>
  <c r="G196" i="1"/>
  <c r="F196" i="1"/>
  <c r="E196" i="1"/>
  <c r="E164" i="1"/>
  <c r="D164" i="1"/>
  <c r="D176" i="1" s="1"/>
  <c r="H163" i="1"/>
  <c r="G163" i="1"/>
  <c r="F163" i="1"/>
  <c r="E163" i="1"/>
  <c r="H156" i="1"/>
  <c r="F156" i="1"/>
  <c r="E176" i="1" l="1"/>
  <c r="G140" i="1"/>
  <c r="G138" i="1"/>
  <c r="G137" i="1"/>
  <c r="G136" i="1"/>
  <c r="G134" i="1"/>
  <c r="H133" i="1"/>
  <c r="F133" i="1"/>
  <c r="D133" i="1"/>
  <c r="G132" i="1"/>
  <c r="G131" i="1"/>
  <c r="G130" i="1"/>
  <c r="G129" i="1"/>
  <c r="H128" i="1"/>
  <c r="F128" i="1"/>
  <c r="E128" i="1"/>
  <c r="G133" i="1" l="1"/>
  <c r="G128" i="1"/>
  <c r="H127" i="1"/>
  <c r="F127" i="1"/>
  <c r="D127" i="1"/>
  <c r="G126" i="1"/>
  <c r="G125" i="1"/>
  <c r="G124" i="1"/>
  <c r="G123" i="1"/>
  <c r="H122" i="1"/>
  <c r="F122" i="1"/>
  <c r="E122" i="1"/>
  <c r="D122" i="1"/>
  <c r="H121" i="1"/>
  <c r="G121" i="1"/>
  <c r="F121" i="1"/>
  <c r="E121" i="1"/>
  <c r="H116" i="1"/>
  <c r="F116" i="1"/>
  <c r="D116" i="1"/>
  <c r="D141" i="1" l="1"/>
  <c r="G122" i="1"/>
  <c r="H141" i="1"/>
  <c r="E127" i="1"/>
  <c r="F141" i="1"/>
  <c r="G127" i="1"/>
  <c r="G101" i="1"/>
  <c r="G99" i="1"/>
  <c r="G98" i="1"/>
  <c r="G97" i="1"/>
  <c r="G96" i="1"/>
  <c r="G95" i="1"/>
  <c r="G94" i="1"/>
  <c r="G93" i="1"/>
  <c r="G92" i="1"/>
  <c r="D91" i="1"/>
  <c r="G141" i="1" l="1"/>
  <c r="G91" i="1"/>
  <c r="G90" i="1" s="1"/>
  <c r="H90" i="1"/>
  <c r="E141" i="1"/>
  <c r="D90" i="1"/>
  <c r="G89" i="1"/>
  <c r="G88" i="1"/>
  <c r="H87" i="1"/>
  <c r="F87" i="1"/>
  <c r="E87" i="1"/>
  <c r="D87" i="1"/>
  <c r="H86" i="1"/>
  <c r="G86" i="1"/>
  <c r="F86" i="1"/>
  <c r="E86" i="1"/>
  <c r="D80" i="1"/>
  <c r="G66" i="1"/>
  <c r="H62" i="1"/>
  <c r="F62" i="1"/>
  <c r="F103" i="1" l="1"/>
  <c r="D103" i="1"/>
  <c r="H68" i="1"/>
  <c r="H103" i="1"/>
  <c r="G87" i="1"/>
  <c r="G103" i="1" s="1"/>
  <c r="F68" i="1"/>
  <c r="G62" i="1"/>
  <c r="E68" i="1"/>
  <c r="H58" i="1"/>
  <c r="G58" i="1"/>
  <c r="F58" i="1"/>
  <c r="E58" i="1"/>
  <c r="G68" i="1" l="1"/>
  <c r="E103" i="1"/>
  <c r="H40" i="1"/>
  <c r="H39" i="1"/>
  <c r="H38" i="1"/>
  <c r="H37" i="1"/>
  <c r="H36" i="1"/>
  <c r="H35" i="1"/>
  <c r="H33" i="1" l="1"/>
  <c r="I32" i="1"/>
  <c r="H34" i="1" l="1"/>
  <c r="H32" i="1" s="1"/>
  <c r="F32" i="1"/>
  <c r="D32" i="1"/>
  <c r="H31" i="1"/>
  <c r="F30" i="1" l="1"/>
  <c r="H29" i="1"/>
  <c r="H28" i="1"/>
  <c r="H27" i="1"/>
  <c r="H26" i="1"/>
  <c r="I25" i="1"/>
  <c r="I24" i="1" s="1"/>
  <c r="F25" i="1"/>
  <c r="E25" i="1"/>
  <c r="D25" i="1"/>
  <c r="D24" i="1" s="1"/>
  <c r="H30" i="1" l="1"/>
  <c r="H25" i="1" s="1"/>
  <c r="H24" i="1" s="1"/>
  <c r="F24" i="1"/>
  <c r="E24" i="1"/>
  <c r="H23" i="1"/>
  <c r="H22" i="1"/>
  <c r="I21" i="1"/>
  <c r="I41" i="1" s="1"/>
  <c r="F21" i="1"/>
  <c r="E21" i="1"/>
  <c r="D21" i="1"/>
  <c r="H14" i="1"/>
  <c r="D14" i="1"/>
  <c r="E41" i="1" l="1"/>
  <c r="H21" i="1"/>
  <c r="H41" i="1" s="1"/>
  <c r="F41" i="1"/>
  <c r="D41" i="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<sst xmlns="http://schemas.openxmlformats.org/spreadsheetml/2006/main" count="218" uniqueCount="108">
  <si>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</si>
  <si>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</si>
  <si>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</si>
  <si>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</si>
  <si>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</si>
  <si>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</si>
  <si>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</si>
  <si>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</si>
  <si>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</si>
  <si>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</si>
  <si>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</si>
  <si>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</si>
  <si>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</si>
  <si>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</si>
  <si>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</si>
  <si>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</si>
  <si>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</si>
  <si>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</si>
  <si>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</si>
  <si>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</si>
  <si>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</si>
  <si>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</si>
  <si>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</si>
  <si>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</si>
  <si>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</si>
  <si>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</si>
  <si>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</si>
  <si>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</si>
  <si>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</si>
  <si>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</si>
  <si>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</si>
  <si>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</si>
  <si>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</si>
  <si>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</si>
  <si>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</si>
  <si>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</si>
  <si>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</si>
  <si>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</si>
  <si>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</si>
  <si>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</si>
  <si>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</si>
  <si>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</si>
  <si>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</si>
  <si>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</si>
  <si>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</si>
  <si>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</si>
  <si>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</si>
  <si>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</si>
  <si>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</si>
  <si>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</si>
  <si>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</si>
  <si>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</si>
  <si>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</si>
  <si>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</si>
  <si>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</si>
  <si>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</si>
  <si>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</si>
  <si>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</si>
  <si>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</si>
  <si>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</si>
  <si>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</si>
  <si>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</si>
  <si>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</si>
  <si>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</si>
  <si>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</si>
  <si>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</si>
  <si>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</si>
  <si>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</si>
  <si>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</si>
  <si>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</si>
  <si>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</si>
  <si>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</si>
  <si>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</si>
  <si>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</si>
  <si>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</si>
  <si>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</si>
  <si>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</si>
  <si>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</si>
  <si>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</si>
  <si>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</si>
  <si>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</si>
  <si>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</si>
  <si>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</si>
  <si>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</si>
  <si>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</si>
  <si>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</si>
  <si>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</si>
  <si>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</si>
  <si>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</si>
  <si>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</si>
  <si>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</si>
  <si>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</si>
  <si>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</si>
  <si>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</si>
  <si>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</si>
  <si>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</si>
  <si>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</si>
  <si>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</si>
  <si>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</si>
  <si>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</si>
  <si>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</si>
  <si>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</si>
  <si>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LANDET KVANTUM T.O.M UKE 44</t>
  </si>
  <si>
    <t>LANDET KVANTUM T.O.M. UKE 44 2013</t>
  </si>
  <si>
    <t>LANDET KVANTUM UKE 44</t>
  </si>
  <si>
    <r>
      <t xml:space="preserve">4 </t>
    </r>
    <r>
      <rPr>
        <sz val="9"/>
        <color theme="1"/>
        <rFont val="Calibri"/>
        <family val="2"/>
      </rPr>
      <t>Registrert rekreasjonsfiske utgjør 1 015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</si>
  <si>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</si>
  <si>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281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</si>
</sst>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7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4" fillId="4" borderId="18" xfId="1" applyNumberFormat="1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5" fillId="0" borderId="83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11" fillId="0" borderId="82" xfId="0" applyNumberFormat="1" applyFont="1" applyBorder="1" applyAlignment="1">
      <alignment vertical="center" wrapText="1"/>
    </xf>
    <xf numFmtId="3" fontId="12" fillId="0" borderId="83" xfId="0" applyNumberFormat="1" applyFont="1" applyBorder="1" applyAlignment="1">
      <alignment vertical="center" wrapText="1"/>
    </xf>
    <xf numFmtId="3" fontId="55" fillId="0" borderId="82" xfId="0" applyNumberFormat="1" applyFont="1" applyBorder="1" applyAlignment="1">
      <alignment vertical="center" wrapText="1"/>
    </xf>
    <xf numFmtId="3" fontId="22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3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3" fontId="0" fillId="0" borderId="0" xfId="0" applyNumberFormat="1" applyBorder="1"/>
    <xf numFmtId="3" fontId="0" fillId="0" borderId="47" xfId="0" applyNumberFormat="1" applyBorder="1"/>
    <xf numFmtId="0" fontId="10" fillId="0" borderId="0" xfId="0" applyFont="1" applyFill="1" applyBorder="1" applyAlignment="1">
      <alignment vertical="center" wrapText="1"/>
    </xf>
  </cellXfs>
  <cellStyles count="73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5"/>
  <sheetViews>
    <sheetView showGridLines="0" showRowColHeader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1.42578125" style="86" customWidth="1"/>
    <col min="11" max="11" width="0.85546875" style="5" customWidth="1"/>
    <col min="12" max="12" width="1.42578125" style="86" customWidth="1"/>
    <col min="13" max="16384" width="8.7109375" hidden="1"/>
  </cols>
  <sheetData>
    <row r="1" spans="2:12" s="86" customFormat="1" ht="7.9" customHeight="1" thickBot="1" x14ac:dyDescent="0.3"/>
    <row r="2" spans="2:12" ht="31.5" customHeight="1" thickTop="1" thickBot="1" x14ac:dyDescent="0.3">
      <c r="B2" s="378" t="s">
        <v>87</v>
      </c>
      <c r="C2" s="379"/>
      <c r="D2" s="379"/>
      <c r="E2" s="379"/>
      <c r="F2" s="379"/>
      <c r="G2" s="379"/>
      <c r="H2" s="379"/>
      <c r="I2" s="379"/>
      <c r="J2" s="379"/>
      <c r="K2" s="380"/>
      <c r="L2" s="276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 x14ac:dyDescent="0.3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81" t="s">
        <v>1</v>
      </c>
      <c r="C7" s="382"/>
      <c r="D7" s="382"/>
      <c r="E7" s="382"/>
      <c r="F7" s="382"/>
      <c r="G7" s="382"/>
      <c r="H7" s="382"/>
      <c r="I7" s="382"/>
      <c r="J7" s="382"/>
      <c r="K7" s="383"/>
      <c r="L7" s="335"/>
    </row>
    <row r="8" spans="2:12" ht="12" customHeight="1" thickBot="1" x14ac:dyDescent="0.3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 x14ac:dyDescent="0.3">
      <c r="B9" s="160"/>
      <c r="C9" s="384" t="s">
        <v>2</v>
      </c>
      <c r="D9" s="385"/>
      <c r="E9" s="384" t="s">
        <v>21</v>
      </c>
      <c r="F9" s="385"/>
      <c r="G9" s="384" t="s">
        <v>22</v>
      </c>
      <c r="H9" s="385"/>
      <c r="I9" s="204"/>
      <c r="J9" s="204"/>
      <c r="K9" s="158"/>
      <c r="L9" s="181"/>
    </row>
    <row r="10" spans="2:12" ht="14.1" customHeight="1" x14ac:dyDescent="0.25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 x14ac:dyDescent="0.25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 x14ac:dyDescent="0.25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 x14ac:dyDescent="0.3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2" ht="14.1" customHeight="1" thickBot="1" x14ac:dyDescent="0.3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2" s="18" customFormat="1" ht="15" customHeight="1" x14ac:dyDescent="0.25">
      <c r="B15" s="167"/>
      <c r="C15" s="216" t="s">
        <v>95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 x14ac:dyDescent="0.25">
      <c r="B16" s="167"/>
      <c r="C16" s="402" t="s">
        <v>86</v>
      </c>
      <c r="D16" s="402"/>
      <c r="E16" s="402"/>
      <c r="F16" s="402"/>
      <c r="G16" s="402"/>
      <c r="H16" s="402"/>
      <c r="I16" s="402"/>
      <c r="J16" s="320"/>
      <c r="K16" s="169"/>
      <c r="L16" s="168"/>
    </row>
    <row r="17" spans="1:12" ht="13.5" customHeight="1" thickBot="1" x14ac:dyDescent="0.3">
      <c r="B17" s="170"/>
      <c r="C17" s="403"/>
      <c r="D17" s="403"/>
      <c r="E17" s="403"/>
      <c r="F17" s="403"/>
      <c r="G17" s="403"/>
      <c r="H17" s="403"/>
      <c r="I17" s="403"/>
      <c r="J17" s="321"/>
      <c r="K17" s="172"/>
      <c r="L17" s="161"/>
    </row>
    <row r="18" spans="1:12" ht="17.100000000000001" customHeight="1" x14ac:dyDescent="0.25">
      <c r="B18" s="386" t="s">
        <v>8</v>
      </c>
      <c r="C18" s="387"/>
      <c r="D18" s="387"/>
      <c r="E18" s="387"/>
      <c r="F18" s="387"/>
      <c r="G18" s="387"/>
      <c r="H18" s="387"/>
      <c r="I18" s="387"/>
      <c r="J18" s="387"/>
      <c r="K18" s="388"/>
      <c r="L18" s="335"/>
    </row>
    <row r="19" spans="1:12" ht="12" customHeight="1" thickBot="1" x14ac:dyDescent="0.3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 x14ac:dyDescent="0.3">
      <c r="A20" s="3"/>
      <c r="B20" s="160"/>
      <c r="C20" s="244" t="s">
        <v>20</v>
      </c>
      <c r="D20" s="245" t="s">
        <v>21</v>
      </c>
      <c r="E20" s="281" t="s">
        <v>104</v>
      </c>
      <c r="F20" s="281" t="s">
        <v>102</v>
      </c>
      <c r="G20" s="281" t="s">
        <v>31</v>
      </c>
      <c r="H20" s="281" t="s">
        <v>85</v>
      </c>
      <c r="I20" s="282" t="s">
        <v>103</v>
      </c>
      <c r="J20"/>
      <c r="K20" s="159"/>
      <c r="L20" s="4"/>
    </row>
    <row r="21" spans="1:12" ht="14.1" customHeight="1" x14ac:dyDescent="0.25">
      <c r="B21" s="162"/>
      <c r="C21" s="227" t="s">
        <v>17</v>
      </c>
      <c r="D21" s="338">
        <f>D23+D22</f>
        <v>146527</v>
      </c>
      <c r="E21" s="344">
        <f>E23+E22</f>
        <v>3583.996599999994</v>
      </c>
      <c r="F21" s="344">
        <f>F23+F22</f>
        <v>117855.626</v>
      </c>
      <c r="G21" s="344"/>
      <c r="H21" s="344">
        <f>H23+H22</f>
        <v>28671.374000000003</v>
      </c>
      <c r="I21" s="327">
        <f>I23+I22</f>
        <v>105129.00869999999</v>
      </c>
      <c r="J21" s="322"/>
      <c r="K21" s="173"/>
      <c r="L21" s="204"/>
    </row>
    <row r="22" spans="1:12" ht="14.1" customHeight="1" x14ac:dyDescent="0.25">
      <c r="B22" s="162"/>
      <c r="C22" s="228" t="s">
        <v>12</v>
      </c>
      <c r="D22" s="339">
        <v>145777</v>
      </c>
      <c r="E22" s="345">
        <v>3572.8230999999942</v>
      </c>
      <c r="F22" s="345">
        <v>116797.3924</v>
      </c>
      <c r="G22" s="345"/>
      <c r="H22" s="345">
        <f>D22-F22</f>
        <v>28979.607600000003</v>
      </c>
      <c r="I22" s="328">
        <v>104723.4825</v>
      </c>
      <c r="J22" s="323"/>
      <c r="K22" s="173"/>
      <c r="L22" s="204"/>
    </row>
    <row r="23" spans="1:12" ht="14.1" customHeight="1" thickBot="1" x14ac:dyDescent="0.3">
      <c r="B23" s="162"/>
      <c r="C23" s="229" t="s">
        <v>11</v>
      </c>
      <c r="D23" s="340">
        <v>750</v>
      </c>
      <c r="E23" s="346">
        <v>11.173500000000104</v>
      </c>
      <c r="F23" s="346">
        <v>1058.2336</v>
      </c>
      <c r="G23" s="346"/>
      <c r="H23" s="346">
        <f>D23-F23</f>
        <v>-308.23360000000002</v>
      </c>
      <c r="I23" s="329">
        <v>405.52620000000002</v>
      </c>
      <c r="J23" s="323"/>
      <c r="K23" s="173"/>
      <c r="L23" s="204"/>
    </row>
    <row r="24" spans="1:12" ht="14.1" customHeight="1" x14ac:dyDescent="0.25">
      <c r="B24" s="162"/>
      <c r="C24" s="227" t="s">
        <v>18</v>
      </c>
      <c r="D24" s="338">
        <f>D32+D31+D25</f>
        <v>305199</v>
      </c>
      <c r="E24" s="344">
        <f>E32+E31+E25</f>
        <v>2183.8862000000081</v>
      </c>
      <c r="F24" s="344">
        <f>F25+F31+F32</f>
        <v>290854.33494999999</v>
      </c>
      <c r="G24" s="344"/>
      <c r="H24" s="344">
        <f>H25+H31+H32</f>
        <v>15942.665050000003</v>
      </c>
      <c r="I24" s="327">
        <f>I25+I31+I32</f>
        <v>267108.74310000002</v>
      </c>
      <c r="J24" s="322"/>
      <c r="K24" s="173"/>
      <c r="L24" s="204"/>
    </row>
    <row r="25" spans="1:12" ht="15" customHeight="1" x14ac:dyDescent="0.25">
      <c r="A25" s="23"/>
      <c r="B25" s="174"/>
      <c r="C25" s="230" t="s">
        <v>73</v>
      </c>
      <c r="D25" s="341">
        <f>D26+D27+D28+D29+D30</f>
        <v>237977</v>
      </c>
      <c r="E25" s="347">
        <f>E26+E27+E28+E29</f>
        <v>803.23210000000836</v>
      </c>
      <c r="F25" s="347">
        <f>F26+F27+F28+F29</f>
        <v>233060.39315000002</v>
      </c>
      <c r="G25" s="347"/>
      <c r="H25" s="347">
        <f>H26+H27+H28+H29+H30</f>
        <v>4916.6068500000038</v>
      </c>
      <c r="I25" s="330">
        <f>I26+I27+I28+I29+I30</f>
        <v>214715.62419999999</v>
      </c>
      <c r="J25" s="324"/>
      <c r="K25" s="173"/>
      <c r="L25" s="204"/>
    </row>
    <row r="26" spans="1:12" ht="14.1" customHeight="1" x14ac:dyDescent="0.25">
      <c r="A26" s="24"/>
      <c r="B26" s="175"/>
      <c r="C26" s="231" t="s">
        <v>23</v>
      </c>
      <c r="D26" s="342">
        <v>59178</v>
      </c>
      <c r="E26" s="348">
        <v>100.5737000000081</v>
      </c>
      <c r="F26" s="348">
        <v>72852.932650000002</v>
      </c>
      <c r="G26" s="348">
        <v>3839</v>
      </c>
      <c r="H26" s="348">
        <f>D26-F26+G26</f>
        <v>-9835.9326500000025</v>
      </c>
      <c r="I26" s="331">
        <v>52413.443800000001</v>
      </c>
      <c r="J26" s="325"/>
      <c r="K26" s="173"/>
      <c r="L26" s="204"/>
    </row>
    <row r="27" spans="1:12" ht="14.1" customHeight="1" x14ac:dyDescent="0.25">
      <c r="A27" s="24"/>
      <c r="B27" s="175"/>
      <c r="C27" s="231" t="s">
        <v>77</v>
      </c>
      <c r="D27" s="342">
        <v>56592</v>
      </c>
      <c r="E27" s="348">
        <v>244.6823000000004</v>
      </c>
      <c r="F27" s="348">
        <v>60817.418799999999</v>
      </c>
      <c r="G27" s="348">
        <v>3323</v>
      </c>
      <c r="H27" s="348">
        <f>D27-F27+G27</f>
        <v>-902.41879999999946</v>
      </c>
      <c r="I27" s="331">
        <v>60202.032299999999</v>
      </c>
      <c r="J27" s="325"/>
      <c r="K27" s="173"/>
      <c r="L27" s="204"/>
    </row>
    <row r="28" spans="1:12" ht="14.1" customHeight="1" x14ac:dyDescent="0.25">
      <c r="A28" s="24"/>
      <c r="B28" s="175"/>
      <c r="C28" s="231" t="s">
        <v>78</v>
      </c>
      <c r="D28" s="342">
        <v>57631</v>
      </c>
      <c r="E28" s="348">
        <v>243.86260000000038</v>
      </c>
      <c r="F28" s="348">
        <v>60214.297899999998</v>
      </c>
      <c r="G28" s="348">
        <v>5038</v>
      </c>
      <c r="H28" s="348">
        <f>D28-F28+G28</f>
        <v>2454.7021000000022</v>
      </c>
      <c r="I28" s="331">
        <v>60779.1077</v>
      </c>
      <c r="J28" s="325"/>
      <c r="K28" s="173"/>
      <c r="L28" s="204"/>
    </row>
    <row r="29" spans="1:12" ht="14.1" customHeight="1" x14ac:dyDescent="0.25">
      <c r="A29" s="24"/>
      <c r="B29" s="175"/>
      <c r="C29" s="231" t="s">
        <v>26</v>
      </c>
      <c r="D29" s="342">
        <v>38555</v>
      </c>
      <c r="E29" s="348">
        <v>214.11349999999948</v>
      </c>
      <c r="F29" s="348">
        <v>39175.743799999997</v>
      </c>
      <c r="G29" s="348">
        <v>2127</v>
      </c>
      <c r="H29" s="348">
        <f>D29-F29+G29</f>
        <v>1506.2562000000034</v>
      </c>
      <c r="I29" s="331">
        <v>41321.040399999998</v>
      </c>
      <c r="J29" s="325"/>
      <c r="K29" s="173"/>
      <c r="L29" s="204"/>
    </row>
    <row r="30" spans="1:12" ht="14.1" customHeight="1" x14ac:dyDescent="0.25">
      <c r="A30" s="24"/>
      <c r="B30" s="175"/>
      <c r="C30" s="231" t="s">
        <v>74</v>
      </c>
      <c r="D30" s="342">
        <v>26021</v>
      </c>
      <c r="E30" s="348">
        <v>539</v>
      </c>
      <c r="F30" s="348">
        <f>SUM(G26:G29)</f>
        <v>14327</v>
      </c>
      <c r="G30" s="348"/>
      <c r="H30" s="348">
        <f>D30-F30</f>
        <v>11694</v>
      </c>
      <c r="I30" s="331"/>
      <c r="J30" s="325"/>
      <c r="K30" s="173"/>
      <c r="L30" s="204"/>
    </row>
    <row r="31" spans="1:12" ht="14.1" customHeight="1" x14ac:dyDescent="0.25">
      <c r="A31" s="25"/>
      <c r="B31" s="174"/>
      <c r="C31" s="230" t="s">
        <v>19</v>
      </c>
      <c r="D31" s="341">
        <v>38109</v>
      </c>
      <c r="E31" s="347">
        <v>1368.0691999999981</v>
      </c>
      <c r="F31" s="347">
        <v>26359.944599999999</v>
      </c>
      <c r="G31" s="347"/>
      <c r="H31" s="347">
        <f>D31-F31</f>
        <v>11749.055400000001</v>
      </c>
      <c r="I31" s="330">
        <v>29926.136900000001</v>
      </c>
      <c r="J31" s="324"/>
      <c r="K31" s="173"/>
      <c r="L31" s="204"/>
    </row>
    <row r="32" spans="1:12" ht="14.1" customHeight="1" x14ac:dyDescent="0.25">
      <c r="A32" s="25"/>
      <c r="B32" s="174"/>
      <c r="C32" s="230" t="s">
        <v>75</v>
      </c>
      <c r="D32" s="341">
        <f>D33+D34</f>
        <v>29113</v>
      </c>
      <c r="E32" s="347">
        <f>E34+E33</f>
        <v>12.584900000001653</v>
      </c>
      <c r="F32" s="347">
        <f>F33+F34</f>
        <v>31433.997200000002</v>
      </c>
      <c r="G32" s="347"/>
      <c r="H32" s="347">
        <f>H33+H34</f>
        <v>-722.99720000000161</v>
      </c>
      <c r="I32" s="330">
        <f>I33</f>
        <v>22466.982</v>
      </c>
      <c r="J32" s="324"/>
      <c r="K32" s="173"/>
      <c r="L32" s="204"/>
    </row>
    <row r="33" spans="1:12" ht="14.1" customHeight="1" x14ac:dyDescent="0.25">
      <c r="A33" s="24"/>
      <c r="B33" s="175"/>
      <c r="C33" s="231" t="s">
        <v>10</v>
      </c>
      <c r="D33" s="342">
        <v>25929</v>
      </c>
      <c r="E33" s="348">
        <v>-12.415099999998347</v>
      </c>
      <c r="F33" s="348">
        <f>31433.9972-G33</f>
        <v>29835.997200000002</v>
      </c>
      <c r="G33" s="348">
        <v>1598</v>
      </c>
      <c r="H33" s="348">
        <f>D33-F33+G33</f>
        <v>-2308.9972000000016</v>
      </c>
      <c r="I33" s="331">
        <v>22466.982</v>
      </c>
      <c r="J33" s="325"/>
      <c r="K33" s="173"/>
      <c r="L33" s="204"/>
    </row>
    <row r="34" spans="1:12" ht="14.1" customHeight="1" thickBot="1" x14ac:dyDescent="0.3">
      <c r="A34" s="24"/>
      <c r="B34" s="175"/>
      <c r="C34" s="232" t="s">
        <v>76</v>
      </c>
      <c r="D34" s="371">
        <v>3184</v>
      </c>
      <c r="E34" s="349">
        <v>25</v>
      </c>
      <c r="F34" s="349">
        <f>G33</f>
        <v>1598</v>
      </c>
      <c r="G34" s="349"/>
      <c r="H34" s="349">
        <f t="shared" ref="H34:H39" si="0">D34-F34</f>
        <v>1586</v>
      </c>
      <c r="I34" s="332"/>
      <c r="J34" s="325"/>
      <c r="K34" s="173"/>
      <c r="L34" s="204"/>
    </row>
    <row r="35" spans="1:12" ht="15.75" customHeight="1" thickBot="1" x14ac:dyDescent="0.3">
      <c r="B35" s="162"/>
      <c r="C35" s="233" t="s">
        <v>93</v>
      </c>
      <c r="D35" s="343">
        <v>4000</v>
      </c>
      <c r="E35" s="350">
        <v>13.75649999999996</v>
      </c>
      <c r="F35" s="350">
        <v>1838.1484</v>
      </c>
      <c r="G35" s="350"/>
      <c r="H35" s="350">
        <f>D35-F35</f>
        <v>2161.8516</v>
      </c>
      <c r="I35" s="333"/>
      <c r="J35" s="322"/>
      <c r="K35" s="173"/>
      <c r="L35" s="204"/>
    </row>
    <row r="36" spans="1:12" ht="14.1" customHeight="1" thickBot="1" x14ac:dyDescent="0.3">
      <c r="B36" s="162"/>
      <c r="C36" s="233" t="s">
        <v>13</v>
      </c>
      <c r="D36" s="343">
        <v>513</v>
      </c>
      <c r="E36" s="350">
        <v>0.57900000000000773</v>
      </c>
      <c r="F36" s="350">
        <v>180.53210000000001</v>
      </c>
      <c r="G36" s="350"/>
      <c r="H36" s="350">
        <f t="shared" si="0"/>
        <v>332.46789999999999</v>
      </c>
      <c r="I36" s="333">
        <v>4021.5119</v>
      </c>
      <c r="J36" s="322"/>
      <c r="K36" s="173"/>
      <c r="L36" s="204"/>
    </row>
    <row r="37" spans="1:12" ht="17.25" customHeight="1" thickBot="1" x14ac:dyDescent="0.3">
      <c r="B37" s="162"/>
      <c r="C37" s="233" t="s">
        <v>62</v>
      </c>
      <c r="D37" s="343">
        <v>3000</v>
      </c>
      <c r="E37" s="350">
        <v>4</v>
      </c>
      <c r="F37" s="350">
        <v>636</v>
      </c>
      <c r="G37" s="350"/>
      <c r="H37" s="350">
        <f t="shared" si="0"/>
        <v>2364</v>
      </c>
      <c r="I37" s="333"/>
      <c r="J37" s="322"/>
      <c r="K37" s="173"/>
      <c r="L37" s="204"/>
    </row>
    <row r="38" spans="1:12" ht="17.25" customHeight="1" thickBot="1" x14ac:dyDescent="0.3">
      <c r="B38" s="162"/>
      <c r="C38" s="233" t="s">
        <v>82</v>
      </c>
      <c r="D38" s="343">
        <v>7000</v>
      </c>
      <c r="E38" s="350"/>
      <c r="F38" s="350">
        <v>7000</v>
      </c>
      <c r="G38" s="350"/>
      <c r="H38" s="350">
        <f t="shared" si="0"/>
        <v>0</v>
      </c>
      <c r="I38" s="333">
        <v>670.82230000000004</v>
      </c>
      <c r="J38" s="322"/>
      <c r="K38" s="173"/>
      <c r="L38" s="204"/>
    </row>
    <row r="39" spans="1:12" ht="17.25" customHeight="1" thickBot="1" x14ac:dyDescent="0.3">
      <c r="B39" s="162"/>
      <c r="C39" s="233" t="s">
        <v>68</v>
      </c>
      <c r="D39" s="343">
        <v>200</v>
      </c>
      <c r="E39" s="350"/>
      <c r="F39" s="350"/>
      <c r="G39" s="350"/>
      <c r="H39" s="350">
        <f t="shared" si="0"/>
        <v>200</v>
      </c>
      <c r="I39" s="333"/>
      <c r="J39" s="322"/>
      <c r="K39" s="173"/>
      <c r="L39" s="204"/>
    </row>
    <row r="40" spans="1:12" ht="14.1" customHeight="1" thickBot="1" x14ac:dyDescent="0.3">
      <c r="B40" s="162"/>
      <c r="C40" s="199" t="s">
        <v>14</v>
      </c>
      <c r="D40" s="343"/>
      <c r="E40" s="350">
        <v>7.9619999999413267</v>
      </c>
      <c r="F40" s="350">
        <v>87.188350000011269</v>
      </c>
      <c r="G40" s="350"/>
      <c r="H40" s="350">
        <f>D40-F40</f>
        <v>-87.188350000011269</v>
      </c>
      <c r="I40" s="333">
        <v>435.94459999998799</v>
      </c>
      <c r="J40" s="322"/>
      <c r="K40" s="173"/>
      <c r="L40" s="204"/>
    </row>
    <row r="41" spans="1:12" ht="16.5" customHeight="1" thickBot="1" x14ac:dyDescent="0.3">
      <c r="B41" s="162"/>
      <c r="C41" s="246" t="s">
        <v>9</v>
      </c>
      <c r="D41" s="265">
        <f>D21+D24+D35+D36+D37+D38+D39+D40</f>
        <v>466439</v>
      </c>
      <c r="E41" s="317">
        <f>E21+E24+E35+E36+E37+E38+E39+E40</f>
        <v>5794.1802999999436</v>
      </c>
      <c r="F41" s="317">
        <f>F21+F24+F35+F36+F37+F38+F39+F40</f>
        <v>418451.82980000001</v>
      </c>
      <c r="G41" s="317"/>
      <c r="H41" s="317">
        <f>H21+H24+H35+H36+H37+H38+H39+H40</f>
        <v>49585.1702</v>
      </c>
      <c r="I41" s="319">
        <f>I21+I24+I35+I36+I37+I38+I39+I40</f>
        <v>377366.0306</v>
      </c>
      <c r="J41"/>
      <c r="K41" s="173"/>
      <c r="L41" s="204"/>
    </row>
    <row r="42" spans="1:12" ht="12.95" customHeight="1" x14ac:dyDescent="0.25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 x14ac:dyDescent="0.25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 x14ac:dyDescent="0.25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 x14ac:dyDescent="0.25">
      <c r="B45" s="167"/>
      <c r="C45" s="412" t="s">
        <v>105</v>
      </c>
      <c r="D45" s="416"/>
      <c r="E45" s="416"/>
      <c r="F45" s="416"/>
      <c r="G45" s="176"/>
      <c r="H45" s="204"/>
      <c r="I45" s="161"/>
      <c r="J45" s="161"/>
      <c r="K45" s="169"/>
      <c r="L45" s="168"/>
    </row>
    <row r="46" spans="1:12" s="18" customFormat="1" ht="12" customHeight="1" thickBot="1" x14ac:dyDescent="0.3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 x14ac:dyDescent="0.25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 x14ac:dyDescent="0.3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 x14ac:dyDescent="0.25">
      <c r="B49" s="381" t="s">
        <v>1</v>
      </c>
      <c r="C49" s="382"/>
      <c r="D49" s="382"/>
      <c r="E49" s="382"/>
      <c r="F49" s="382"/>
      <c r="G49" s="382"/>
      <c r="H49" s="382"/>
      <c r="I49" s="382"/>
      <c r="J49" s="382"/>
      <c r="K49" s="383"/>
      <c r="L49" s="335"/>
    </row>
    <row r="50" spans="2:12" ht="12" customHeight="1" thickBot="1" x14ac:dyDescent="0.3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 x14ac:dyDescent="0.3">
      <c r="B51" s="162"/>
      <c r="C51" s="407" t="s">
        <v>2</v>
      </c>
      <c r="D51" s="408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 x14ac:dyDescent="0.3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 x14ac:dyDescent="0.3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 x14ac:dyDescent="0.3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 x14ac:dyDescent="0.3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 x14ac:dyDescent="0.3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 x14ac:dyDescent="0.3">
      <c r="B57" s="386" t="s">
        <v>8</v>
      </c>
      <c r="C57" s="387"/>
      <c r="D57" s="387"/>
      <c r="E57" s="387"/>
      <c r="F57" s="387"/>
      <c r="G57" s="387"/>
      <c r="H57" s="387"/>
      <c r="I57" s="387"/>
      <c r="J57" s="387"/>
      <c r="K57" s="388"/>
      <c r="L57" s="335"/>
    </row>
    <row r="58" spans="2:12" s="3" customFormat="1" ht="48" customHeight="1" thickBot="1" x14ac:dyDescent="0.3">
      <c r="B58" s="188"/>
      <c r="C58" s="244" t="s">
        <v>20</v>
      </c>
      <c r="D58" s="299" t="s">
        <v>21</v>
      </c>
      <c r="E58" s="281" t="str">
        <f>E20</f>
        <v>LANDET KVANTUM UKE 44</v>
      </c>
      <c r="F58" s="281" t="str">
        <f>F20</f>
        <v>LANDET KVANTUM T.O.M UKE 44</v>
      </c>
      <c r="G58" s="281" t="str">
        <f>H20</f>
        <v>RESTKVOTER</v>
      </c>
      <c r="H58" s="282" t="str">
        <f>I20</f>
        <v>LANDET KVANTUM T.O.M. UKE 44 2013</v>
      </c>
      <c r="I58" s="189"/>
      <c r="J58" s="189"/>
      <c r="K58" s="190"/>
      <c r="L58" s="189"/>
    </row>
    <row r="59" spans="2:12" ht="14.1" customHeight="1" x14ac:dyDescent="0.25">
      <c r="B59" s="191"/>
      <c r="C59" s="192" t="s">
        <v>38</v>
      </c>
      <c r="D59" s="393"/>
      <c r="E59" s="297">
        <v>68.536200000000008</v>
      </c>
      <c r="F59" s="297">
        <v>1491.5628999999999</v>
      </c>
      <c r="G59" s="396"/>
      <c r="H59" s="351">
        <v>1330.6009000000001</v>
      </c>
      <c r="I59" s="208"/>
      <c r="J59" s="208"/>
      <c r="K59" s="275"/>
      <c r="L59" s="144"/>
    </row>
    <row r="60" spans="2:12" ht="14.1" customHeight="1" x14ac:dyDescent="0.25">
      <c r="B60" s="191"/>
      <c r="C60" s="193" t="s">
        <v>35</v>
      </c>
      <c r="D60" s="394"/>
      <c r="E60" s="296">
        <v>12.967200000000048</v>
      </c>
      <c r="F60" s="296">
        <v>1128.5666000000001</v>
      </c>
      <c r="G60" s="397"/>
      <c r="H60" s="352">
        <v>1574.5075999999999</v>
      </c>
      <c r="I60" s="208"/>
      <c r="J60" s="208"/>
      <c r="K60" s="275"/>
      <c r="L60" s="144"/>
    </row>
    <row r="61" spans="2:12" ht="14.1" customHeight="1" thickBot="1" x14ac:dyDescent="0.3">
      <c r="B61" s="191"/>
      <c r="C61" s="194" t="s">
        <v>39</v>
      </c>
      <c r="D61" s="395"/>
      <c r="E61" s="295">
        <v>13.150299999999987</v>
      </c>
      <c r="F61" s="295">
        <v>131.44669999999999</v>
      </c>
      <c r="G61" s="398"/>
      <c r="H61" s="353">
        <v>92.4071</v>
      </c>
      <c r="I61" s="208"/>
      <c r="J61" s="208"/>
      <c r="K61" s="275"/>
      <c r="L61" s="144"/>
    </row>
    <row r="62" spans="2:12" s="122" customFormat="1" ht="15.6" customHeight="1" x14ac:dyDescent="0.25">
      <c r="B62" s="209"/>
      <c r="C62" s="195" t="s">
        <v>69</v>
      </c>
      <c r="D62" s="300">
        <v>5500</v>
      </c>
      <c r="E62" s="296">
        <f>SUM(E63:E65)</f>
        <v>5.7436000000000149</v>
      </c>
      <c r="F62" s="296">
        <f>F63+F64+F65</f>
        <v>5670.3924999999999</v>
      </c>
      <c r="G62" s="296">
        <f>D62-F62</f>
        <v>-170.39249999999993</v>
      </c>
      <c r="H62" s="352">
        <f>H63+H64+H65</f>
        <v>4835.4988000000003</v>
      </c>
      <c r="I62" s="210"/>
      <c r="J62" s="210"/>
      <c r="K62" s="275"/>
      <c r="L62" s="144"/>
    </row>
    <row r="63" spans="2:12" s="24" customFormat="1" ht="14.1" customHeight="1" x14ac:dyDescent="0.25">
      <c r="B63" s="196"/>
      <c r="C63" s="197" t="s">
        <v>40</v>
      </c>
      <c r="D63" s="301"/>
      <c r="E63" s="289"/>
      <c r="F63" s="289">
        <v>2384.6363000000001</v>
      </c>
      <c r="G63" s="289"/>
      <c r="H63" s="354">
        <v>2187.7365</v>
      </c>
      <c r="I63" s="198"/>
      <c r="J63" s="198"/>
      <c r="K63" s="275"/>
      <c r="L63" s="144"/>
    </row>
    <row r="64" spans="2:12" s="24" customFormat="1" ht="14.1" customHeight="1" x14ac:dyDescent="0.25">
      <c r="B64" s="196"/>
      <c r="C64" s="197" t="s">
        <v>41</v>
      </c>
      <c r="D64" s="301"/>
      <c r="E64" s="289">
        <v>2.3497999999999593</v>
      </c>
      <c r="F64" s="289">
        <v>2419.6370999999999</v>
      </c>
      <c r="G64" s="289"/>
      <c r="H64" s="354">
        <v>1901.9114999999999</v>
      </c>
      <c r="I64" s="235"/>
      <c r="J64" s="235"/>
      <c r="K64" s="275"/>
      <c r="L64" s="144"/>
    </row>
    <row r="65" spans="2:12" s="24" customFormat="1" ht="14.1" customHeight="1" thickBot="1" x14ac:dyDescent="0.3">
      <c r="B65" s="196"/>
      <c r="C65" s="197" t="s">
        <v>42</v>
      </c>
      <c r="D65" s="301"/>
      <c r="E65" s="289">
        <v>3.3938000000000557</v>
      </c>
      <c r="F65" s="289">
        <v>866.1191</v>
      </c>
      <c r="G65" s="289"/>
      <c r="H65" s="354">
        <v>745.85080000000005</v>
      </c>
      <c r="I65" s="235"/>
      <c r="J65" s="235"/>
      <c r="K65" s="275"/>
      <c r="L65" s="144"/>
    </row>
    <row r="66" spans="2:12" ht="14.1" customHeight="1" thickBot="1" x14ac:dyDescent="0.3">
      <c r="B66" s="162"/>
      <c r="C66" s="199" t="s">
        <v>43</v>
      </c>
      <c r="D66" s="254">
        <v>200</v>
      </c>
      <c r="E66" s="292"/>
      <c r="F66" s="292">
        <v>0.96160000000000001</v>
      </c>
      <c r="G66" s="292">
        <f>D66-F66</f>
        <v>199.0384</v>
      </c>
      <c r="H66" s="355">
        <v>278.27589999999998</v>
      </c>
      <c r="I66" s="204"/>
      <c r="J66" s="204"/>
      <c r="K66" s="275"/>
      <c r="L66" s="144"/>
    </row>
    <row r="67" spans="2:12" ht="14.1" customHeight="1" thickBot="1" x14ac:dyDescent="0.3">
      <c r="B67" s="162"/>
      <c r="C67" s="199" t="s">
        <v>14</v>
      </c>
      <c r="D67" s="254"/>
      <c r="E67" s="292"/>
      <c r="F67" s="414">
        <v>189.89960000000065</v>
      </c>
      <c r="G67" s="292"/>
      <c r="H67" s="415">
        <v>207.61189999999988</v>
      </c>
      <c r="I67" s="204"/>
      <c r="J67" s="204"/>
      <c r="K67" s="275"/>
      <c r="L67" s="144"/>
    </row>
    <row r="68" spans="2:12" s="3" customFormat="1" ht="16.5" customHeight="1" thickBot="1" x14ac:dyDescent="0.3">
      <c r="B68" s="160"/>
      <c r="C68" s="246" t="s">
        <v>9</v>
      </c>
      <c r="D68" s="265">
        <v>9675</v>
      </c>
      <c r="E68" s="317">
        <f>E59+E60+E61+E62+E66+E67</f>
        <v>100.39730000000006</v>
      </c>
      <c r="F68" s="317">
        <f>F59+F60+F61+F62+F66+F67</f>
        <v>8612.8299000000006</v>
      </c>
      <c r="G68" s="317">
        <f>D68-F68</f>
        <v>1062.1700999999994</v>
      </c>
      <c r="H68" s="319">
        <f>H59+H60+H61+H62+H66+H67</f>
        <v>8318.9022000000004</v>
      </c>
      <c r="I68" s="225"/>
      <c r="J68" s="225"/>
      <c r="K68" s="275"/>
      <c r="L68" s="144"/>
    </row>
    <row r="69" spans="2:12" s="3" customFormat="1" ht="19.149999999999999" customHeight="1" thickBot="1" x14ac:dyDescent="0.3">
      <c r="B69" s="205"/>
      <c r="C69" s="399"/>
      <c r="D69" s="399"/>
      <c r="E69" s="399"/>
      <c r="F69" s="337"/>
      <c r="G69" s="201"/>
      <c r="H69" s="234"/>
      <c r="I69" s="206"/>
      <c r="J69" s="206"/>
      <c r="K69" s="207"/>
      <c r="L69" s="4"/>
    </row>
    <row r="70" spans="2:12" ht="12" customHeight="1" thickTop="1" x14ac:dyDescent="0.25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 x14ac:dyDescent="0.25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 x14ac:dyDescent="0.25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 x14ac:dyDescent="0.3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 x14ac:dyDescent="0.25">
      <c r="B74" s="381" t="s">
        <v>1</v>
      </c>
      <c r="C74" s="382"/>
      <c r="D74" s="382"/>
      <c r="E74" s="382"/>
      <c r="F74" s="382"/>
      <c r="G74" s="382"/>
      <c r="H74" s="382"/>
      <c r="I74" s="382"/>
      <c r="J74" s="382"/>
      <c r="K74" s="383"/>
      <c r="L74" s="335"/>
    </row>
    <row r="75" spans="2:12" ht="12" customHeight="1" thickBot="1" x14ac:dyDescent="0.3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 x14ac:dyDescent="0.3">
      <c r="B76" s="160"/>
      <c r="C76" s="384" t="s">
        <v>2</v>
      </c>
      <c r="D76" s="385"/>
      <c r="E76" s="384" t="s">
        <v>21</v>
      </c>
      <c r="F76" s="389"/>
      <c r="G76" s="384" t="s">
        <v>22</v>
      </c>
      <c r="H76" s="385"/>
      <c r="I76" s="204"/>
      <c r="J76" s="204"/>
      <c r="K76" s="158"/>
      <c r="L76" s="181"/>
    </row>
    <row r="77" spans="2:12" ht="17.25" x14ac:dyDescent="0.25">
      <c r="B77" s="162"/>
      <c r="C77" s="213" t="s">
        <v>29</v>
      </c>
      <c r="D77" s="221">
        <v>88115</v>
      </c>
      <c r="E77" s="272" t="s">
        <v>5</v>
      </c>
      <c r="F77" s="223">
        <v>33148</v>
      </c>
      <c r="G77" s="271" t="s">
        <v>27</v>
      </c>
      <c r="H77" s="223">
        <v>9735</v>
      </c>
      <c r="I77" s="204"/>
      <c r="J77" s="204"/>
      <c r="K77" s="158"/>
      <c r="L77" s="181"/>
    </row>
    <row r="78" spans="2:12" ht="15" x14ac:dyDescent="0.2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71" t="s">
        <v>70</v>
      </c>
      <c r="H78" s="218">
        <v>40830</v>
      </c>
      <c r="I78" s="204"/>
      <c r="J78" s="204"/>
      <c r="K78" s="158"/>
      <c r="L78" s="181"/>
    </row>
    <row r="79" spans="2:12" ht="15.75" thickBot="1" x14ac:dyDescent="0.3">
      <c r="B79" s="162"/>
      <c r="C79" s="213" t="s">
        <v>34</v>
      </c>
      <c r="D79" s="221">
        <v>11270</v>
      </c>
      <c r="E79" s="50"/>
      <c r="F79" s="273"/>
      <c r="G79" s="271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 x14ac:dyDescent="0.3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</row>
    <row r="81" spans="1:12" ht="12" customHeight="1" x14ac:dyDescent="0.25">
      <c r="B81" s="162"/>
      <c r="C81" s="372" t="s">
        <v>97</v>
      </c>
      <c r="D81" s="373"/>
      <c r="E81" s="373"/>
      <c r="F81" s="373"/>
      <c r="G81" s="373"/>
      <c r="H81" s="373"/>
      <c r="I81" s="370"/>
      <c r="J81" s="161"/>
      <c r="K81" s="163"/>
      <c r="L81" s="161"/>
    </row>
    <row r="82" spans="1:12" ht="14.25" customHeight="1" x14ac:dyDescent="0.25">
      <c r="B82" s="162"/>
      <c r="C82" s="400" t="s">
        <v>96</v>
      </c>
      <c r="D82" s="400"/>
      <c r="E82" s="400"/>
      <c r="F82" s="400"/>
      <c r="G82" s="400"/>
      <c r="H82" s="400"/>
      <c r="I82" s="370"/>
      <c r="J82" s="161"/>
      <c r="K82" s="163"/>
      <c r="L82" s="161"/>
    </row>
    <row r="83" spans="1:12" ht="12" customHeight="1" thickBot="1" x14ac:dyDescent="0.3">
      <c r="B83" s="200"/>
      <c r="C83" s="401"/>
      <c r="D83" s="401"/>
      <c r="E83" s="401"/>
      <c r="F83" s="401"/>
      <c r="G83" s="401"/>
      <c r="H83" s="401"/>
      <c r="I83" s="202"/>
      <c r="J83" s="202"/>
      <c r="K83" s="203"/>
      <c r="L83" s="161"/>
    </row>
    <row r="84" spans="1:12" ht="14.1" customHeight="1" thickTop="1" x14ac:dyDescent="0.25">
      <c r="B84" s="390" t="s">
        <v>8</v>
      </c>
      <c r="C84" s="391"/>
      <c r="D84" s="391"/>
      <c r="E84" s="391"/>
      <c r="F84" s="391"/>
      <c r="G84" s="391"/>
      <c r="H84" s="391"/>
      <c r="I84" s="391"/>
      <c r="J84" s="391"/>
      <c r="K84" s="392"/>
      <c r="L84" s="335"/>
    </row>
    <row r="85" spans="1:12" ht="12" customHeight="1" thickBot="1" x14ac:dyDescent="0.3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 x14ac:dyDescent="0.3">
      <c r="B86" s="9"/>
      <c r="C86" s="244" t="s">
        <v>20</v>
      </c>
      <c r="D86" s="245" t="s">
        <v>21</v>
      </c>
      <c r="E86" s="281" t="str">
        <f>E20</f>
        <v>LANDET KVANTUM UKE 44</v>
      </c>
      <c r="F86" s="281" t="str">
        <f>F20</f>
        <v>LANDET KVANTUM T.O.M UKE 44</v>
      </c>
      <c r="G86" s="281" t="str">
        <f>H20</f>
        <v>RESTKVOTER</v>
      </c>
      <c r="H86" s="282" t="str">
        <f>I20</f>
        <v>LANDET KVANTUM T.O.M. UKE 44 2013</v>
      </c>
      <c r="I86" s="6"/>
      <c r="J86" s="161"/>
      <c r="K86" s="10"/>
      <c r="L86" s="161"/>
    </row>
    <row r="87" spans="1:12" ht="14.1" customHeight="1" x14ac:dyDescent="0.25">
      <c r="B87" s="9"/>
      <c r="C87" s="192" t="s">
        <v>17</v>
      </c>
      <c r="D87" s="297">
        <f>D89+D88</f>
        <v>33148</v>
      </c>
      <c r="E87" s="297">
        <f>E89+E88</f>
        <v>1113.3615999999988</v>
      </c>
      <c r="F87" s="297">
        <f>F88+F89</f>
        <v>26016.719399999998</v>
      </c>
      <c r="G87" s="297">
        <f>G88+G89</f>
        <v>7131.2806000000019</v>
      </c>
      <c r="H87" s="351">
        <f>H88+H89</f>
        <v>29273.825700000001</v>
      </c>
      <c r="I87" s="43"/>
      <c r="J87" s="204"/>
      <c r="K87" s="173"/>
      <c r="L87" s="204"/>
    </row>
    <row r="88" spans="1:12" ht="14.1" customHeight="1" x14ac:dyDescent="0.25">
      <c r="B88" s="9"/>
      <c r="C88" s="239" t="s">
        <v>12</v>
      </c>
      <c r="D88" s="290">
        <v>32398</v>
      </c>
      <c r="E88" s="290">
        <v>1104.1117999999988</v>
      </c>
      <c r="F88" s="290">
        <v>25345.881399999998</v>
      </c>
      <c r="G88" s="290">
        <f>D88-F88</f>
        <v>7052.1186000000016</v>
      </c>
      <c r="H88" s="356">
        <v>28981.367200000001</v>
      </c>
      <c r="I88" s="204"/>
      <c r="J88" s="204"/>
      <c r="K88" s="173"/>
      <c r="L88" s="204"/>
    </row>
    <row r="89" spans="1:12" ht="15.75" thickBot="1" x14ac:dyDescent="0.3">
      <c r="B89" s="9"/>
      <c r="C89" s="240" t="s">
        <v>11</v>
      </c>
      <c r="D89" s="291">
        <v>750</v>
      </c>
      <c r="E89" s="291">
        <v>9.2497999999999365</v>
      </c>
      <c r="F89" s="291">
        <v>670.83799999999997</v>
      </c>
      <c r="G89" s="291">
        <f>D89-F89</f>
        <v>79.162000000000035</v>
      </c>
      <c r="H89" s="357">
        <v>292.45850000000002</v>
      </c>
      <c r="I89" s="204"/>
      <c r="J89" s="204"/>
      <c r="K89" s="173"/>
      <c r="L89" s="204"/>
    </row>
    <row r="90" spans="1:12" ht="14.1" customHeight="1" x14ac:dyDescent="0.25">
      <c r="B90" s="2"/>
      <c r="C90" s="192" t="s">
        <v>18</v>
      </c>
      <c r="D90" s="253">
        <f>D91+D97+D98</f>
        <v>54892</v>
      </c>
      <c r="E90" s="297">
        <f>E91+E97+E98</f>
        <v>1049.044699999999</v>
      </c>
      <c r="F90" s="297">
        <f>F91+F97+F98</f>
        <v>50188.001499999998</v>
      </c>
      <c r="G90" s="297">
        <f>G91+G97+G98</f>
        <v>4703.9984999999997</v>
      </c>
      <c r="H90" s="351">
        <f>H91+H97+H98</f>
        <v>51130.528900000005</v>
      </c>
      <c r="I90" s="204"/>
      <c r="J90" s="204"/>
      <c r="K90" s="173"/>
      <c r="L90" s="204"/>
    </row>
    <row r="91" spans="1:12" ht="15.75" customHeight="1" x14ac:dyDescent="0.25">
      <c r="B91" s="22"/>
      <c r="C91" s="242" t="s">
        <v>73</v>
      </c>
      <c r="D91" s="256">
        <f>D92+D93+D94+D95+D96</f>
        <v>40830</v>
      </c>
      <c r="E91" s="298">
        <f>E92+E93+E94+E95+E96</f>
        <v>572.29789999999866</v>
      </c>
      <c r="F91" s="298">
        <f>F92+F93+F94+F95+F96</f>
        <v>41144.5265</v>
      </c>
      <c r="G91" s="298">
        <f>G92+G93+G94+G95+G96</f>
        <v>-314.52649999999994</v>
      </c>
      <c r="H91" s="358">
        <f>H92+H93+H95+H96</f>
        <v>41072.754200000003</v>
      </c>
      <c r="I91" s="204"/>
      <c r="J91" s="204"/>
      <c r="K91" s="173"/>
      <c r="L91" s="204"/>
    </row>
    <row r="92" spans="1:12" ht="14.1" customHeight="1" x14ac:dyDescent="0.25">
      <c r="A92" s="24"/>
      <c r="B92" s="175"/>
      <c r="C92" s="241" t="s">
        <v>23</v>
      </c>
      <c r="D92" s="289">
        <v>9257</v>
      </c>
      <c r="E92" s="309">
        <v>274.10569999999916</v>
      </c>
      <c r="F92" s="309">
        <v>8447.5242999999991</v>
      </c>
      <c r="G92" s="309">
        <f>D92-F92</f>
        <v>809.47570000000087</v>
      </c>
      <c r="H92" s="359">
        <v>8194.2324000000008</v>
      </c>
      <c r="I92" s="204"/>
      <c r="J92" s="204"/>
      <c r="K92" s="173"/>
      <c r="L92" s="204"/>
    </row>
    <row r="93" spans="1:12" ht="14.1" customHeight="1" x14ac:dyDescent="0.25">
      <c r="A93" s="24"/>
      <c r="B93" s="175"/>
      <c r="C93" s="241" t="s">
        <v>24</v>
      </c>
      <c r="D93" s="289">
        <v>8534</v>
      </c>
      <c r="E93" s="309">
        <v>127.56739999999991</v>
      </c>
      <c r="F93" s="309">
        <v>10206.901400000001</v>
      </c>
      <c r="G93" s="309">
        <f t="shared" ref="G93:G99" si="1">D93-F93</f>
        <v>-1672.9014000000006</v>
      </c>
      <c r="H93" s="359">
        <v>8361.3832999999995</v>
      </c>
      <c r="I93" s="204"/>
      <c r="J93" s="204"/>
      <c r="K93" s="173"/>
      <c r="L93" s="204"/>
    </row>
    <row r="94" spans="1:12" ht="15" x14ac:dyDescent="0.25">
      <c r="A94" s="24"/>
      <c r="B94" s="175"/>
      <c r="C94" s="241" t="s">
        <v>79</v>
      </c>
      <c r="D94" s="289">
        <v>4338</v>
      </c>
      <c r="E94" s="309">
        <v>89</v>
      </c>
      <c r="F94" s="309">
        <v>632</v>
      </c>
      <c r="G94" s="309">
        <f>D94-F94</f>
        <v>3706</v>
      </c>
      <c r="H94" s="359"/>
      <c r="I94" s="204"/>
      <c r="J94" s="204"/>
      <c r="K94" s="173"/>
      <c r="L94" s="204"/>
    </row>
    <row r="95" spans="1:12" ht="14.1" customHeight="1" x14ac:dyDescent="0.25">
      <c r="A95" s="24"/>
      <c r="B95" s="175"/>
      <c r="C95" s="241" t="s">
        <v>25</v>
      </c>
      <c r="D95" s="289">
        <v>12045</v>
      </c>
      <c r="E95" s="309">
        <v>169.01889999999912</v>
      </c>
      <c r="F95" s="309">
        <v>13393.5481</v>
      </c>
      <c r="G95" s="309">
        <f t="shared" si="1"/>
        <v>-1348.5481</v>
      </c>
      <c r="H95" s="359">
        <v>14732.399100000001</v>
      </c>
      <c r="I95" s="204"/>
      <c r="J95" s="204"/>
      <c r="K95" s="173"/>
      <c r="L95" s="204"/>
    </row>
    <row r="96" spans="1:12" ht="14.1" customHeight="1" x14ac:dyDescent="0.25">
      <c r="A96" s="24"/>
      <c r="B96" s="175"/>
      <c r="C96" s="241" t="s">
        <v>26</v>
      </c>
      <c r="D96" s="289">
        <v>6656</v>
      </c>
      <c r="E96" s="309">
        <v>-87.394099999999526</v>
      </c>
      <c r="F96" s="309">
        <v>8464.5527000000002</v>
      </c>
      <c r="G96" s="309">
        <f t="shared" si="1"/>
        <v>-1808.5527000000002</v>
      </c>
      <c r="H96" s="359">
        <v>9784.7394000000004</v>
      </c>
      <c r="I96" s="204"/>
      <c r="J96" s="204"/>
      <c r="K96" s="173"/>
      <c r="L96" s="204"/>
    </row>
    <row r="97" spans="1:12" ht="14.1" customHeight="1" x14ac:dyDescent="0.25">
      <c r="B97" s="22"/>
      <c r="C97" s="242" t="s">
        <v>35</v>
      </c>
      <c r="D97" s="256">
        <v>9735</v>
      </c>
      <c r="E97" s="298">
        <v>425.86930000000029</v>
      </c>
      <c r="F97" s="298">
        <v>7182.5385999999999</v>
      </c>
      <c r="G97" s="298">
        <f t="shared" si="1"/>
        <v>2552.4614000000001</v>
      </c>
      <c r="H97" s="358">
        <v>8155.7579999999998</v>
      </c>
      <c r="I97" s="204"/>
      <c r="J97" s="204"/>
      <c r="K97" s="173"/>
      <c r="L97" s="204"/>
    </row>
    <row r="98" spans="1:12" ht="15.75" thickBot="1" x14ac:dyDescent="0.3">
      <c r="B98" s="22"/>
      <c r="C98" s="243" t="s">
        <v>71</v>
      </c>
      <c r="D98" s="257">
        <v>4327</v>
      </c>
      <c r="E98" s="294">
        <v>50.877500000000055</v>
      </c>
      <c r="F98" s="294">
        <v>1860.9364</v>
      </c>
      <c r="G98" s="294">
        <f t="shared" si="1"/>
        <v>2466.0636</v>
      </c>
      <c r="H98" s="360">
        <v>1902.0166999999999</v>
      </c>
      <c r="I98" s="204"/>
      <c r="J98" s="204"/>
      <c r="K98" s="173"/>
      <c r="L98" s="204"/>
    </row>
    <row r="99" spans="1:12" ht="15.75" thickBot="1" x14ac:dyDescent="0.3">
      <c r="B99" s="9"/>
      <c r="C99" s="199" t="s">
        <v>13</v>
      </c>
      <c r="D99" s="254">
        <v>584</v>
      </c>
      <c r="E99" s="292">
        <v>2.5319000000000074</v>
      </c>
      <c r="F99" s="292">
        <v>215.68360000000001</v>
      </c>
      <c r="G99" s="292">
        <f t="shared" si="1"/>
        <v>368.31639999999999</v>
      </c>
      <c r="H99" s="355">
        <v>1462.8205</v>
      </c>
      <c r="I99" s="204"/>
      <c r="J99" s="204"/>
      <c r="K99" s="173"/>
      <c r="L99" s="204"/>
    </row>
    <row r="100" spans="1:12" ht="18" thickBot="1" x14ac:dyDescent="0.3">
      <c r="B100" s="162"/>
      <c r="C100" s="233" t="s">
        <v>100</v>
      </c>
      <c r="D100" s="374">
        <v>1560</v>
      </c>
      <c r="E100" s="375"/>
      <c r="F100" s="375"/>
      <c r="G100" s="375"/>
      <c r="H100" s="376"/>
      <c r="I100" s="204"/>
      <c r="J100" s="204"/>
      <c r="K100" s="173"/>
      <c r="L100" s="204"/>
    </row>
    <row r="101" spans="1:12" ht="16.5" customHeight="1" thickBot="1" x14ac:dyDescent="0.3">
      <c r="B101" s="9"/>
      <c r="C101" s="199" t="s">
        <v>82</v>
      </c>
      <c r="D101" s="254">
        <v>300</v>
      </c>
      <c r="E101" s="292"/>
      <c r="F101" s="292">
        <v>300</v>
      </c>
      <c r="G101" s="292">
        <f>D101-F101</f>
        <v>0</v>
      </c>
      <c r="H101" s="355">
        <v>56.721400000000003</v>
      </c>
      <c r="I101" s="204"/>
      <c r="J101" s="204"/>
      <c r="K101" s="173"/>
      <c r="L101" s="204"/>
    </row>
    <row r="102" spans="1:12" ht="15.75" thickBot="1" x14ac:dyDescent="0.3">
      <c r="B102" s="9"/>
      <c r="C102" s="199" t="s">
        <v>14</v>
      </c>
      <c r="D102" s="254"/>
      <c r="E102" s="292">
        <v>1.250899999999092</v>
      </c>
      <c r="F102" s="292">
        <v>21</v>
      </c>
      <c r="G102" s="292"/>
      <c r="H102" s="355">
        <v>170.77089999998861</v>
      </c>
      <c r="I102" s="204"/>
      <c r="J102" s="204"/>
      <c r="K102" s="173"/>
      <c r="L102" s="204"/>
    </row>
    <row r="103" spans="1:12" ht="16.5" thickBot="1" x14ac:dyDescent="0.3">
      <c r="B103" s="9"/>
      <c r="C103" s="246" t="s">
        <v>9</v>
      </c>
      <c r="D103" s="265">
        <f>D87+D90+D99+D100+D101+D102</f>
        <v>90484</v>
      </c>
      <c r="E103" s="317">
        <f>E87+E90+E99+E101+E102</f>
        <v>2166.1890999999969</v>
      </c>
      <c r="F103" s="317">
        <f>F87+F90+F99+F101+F102</f>
        <v>76741.404500000004</v>
      </c>
      <c r="G103" s="317">
        <f>G87+G90+G99+G101+G102</f>
        <v>12203.595500000001</v>
      </c>
      <c r="H103" s="319">
        <f>H87+H90+H99+H101+H102</f>
        <v>82094.667399999991</v>
      </c>
      <c r="I103" s="204"/>
      <c r="J103" s="204"/>
      <c r="K103" s="173"/>
      <c r="L103" s="204"/>
    </row>
    <row r="104" spans="1:12" ht="13.5" customHeight="1" x14ac:dyDescent="0.25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</row>
    <row r="105" spans="1:12" ht="13.5" customHeight="1" x14ac:dyDescent="0.25">
      <c r="B105" s="15"/>
      <c r="C105" s="45" t="s">
        <v>99</v>
      </c>
      <c r="D105" s="26"/>
      <c r="E105" s="26"/>
      <c r="F105" s="140"/>
      <c r="G105" s="140"/>
      <c r="H105" s="126"/>
      <c r="I105" s="126"/>
      <c r="J105" s="211"/>
      <c r="K105" s="17"/>
      <c r="L105" s="168"/>
    </row>
    <row r="106" spans="1:12" s="86" customFormat="1" ht="13.5" customHeight="1" x14ac:dyDescent="0.25">
      <c r="B106" s="167"/>
      <c r="C106" s="168" t="s">
        <v>101</v>
      </c>
      <c r="D106" s="176"/>
      <c r="E106" s="176"/>
      <c r="F106" s="224"/>
      <c r="G106" s="224"/>
      <c r="H106" s="211"/>
      <c r="I106" s="211"/>
      <c r="J106" s="211"/>
      <c r="K106" s="169"/>
      <c r="L106" s="168"/>
    </row>
    <row r="107" spans="1:12" ht="15" customHeight="1" thickBot="1" x14ac:dyDescent="0.3">
      <c r="B107" s="27"/>
      <c r="C107" s="413" t="s">
        <v>106</v>
      </c>
      <c r="D107" s="413"/>
      <c r="E107" s="413"/>
      <c r="F107" s="142"/>
      <c r="G107" s="142"/>
      <c r="H107" s="142"/>
      <c r="I107" s="28"/>
      <c r="J107" s="179"/>
      <c r="K107" s="29"/>
      <c r="L107" s="168"/>
    </row>
    <row r="108" spans="1:12" ht="12" customHeight="1" thickTop="1" x14ac:dyDescent="0.25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</row>
    <row r="109" spans="1:12" s="46" customFormat="1" ht="16.5" customHeight="1" thickBot="1" x14ac:dyDescent="0.3">
      <c r="A109" s="95"/>
      <c r="C109" s="78" t="s">
        <v>44</v>
      </c>
      <c r="I109" s="95"/>
      <c r="J109" s="95"/>
      <c r="L109" s="95"/>
    </row>
    <row r="110" spans="1:12" ht="17.100000000000001" customHeight="1" thickTop="1" x14ac:dyDescent="0.25">
      <c r="B110" s="381" t="s">
        <v>1</v>
      </c>
      <c r="C110" s="382"/>
      <c r="D110" s="382"/>
      <c r="E110" s="382"/>
      <c r="F110" s="382"/>
      <c r="G110" s="382"/>
      <c r="H110" s="382"/>
      <c r="I110" s="382"/>
      <c r="J110" s="382"/>
      <c r="K110" s="383"/>
      <c r="L110" s="335"/>
    </row>
    <row r="111" spans="1:12" ht="14.1" customHeight="1" thickBot="1" x14ac:dyDescent="0.3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 x14ac:dyDescent="0.3">
      <c r="B112" s="2"/>
      <c r="C112" s="384" t="s">
        <v>2</v>
      </c>
      <c r="D112" s="385"/>
      <c r="E112" s="384" t="s">
        <v>21</v>
      </c>
      <c r="F112" s="385"/>
      <c r="G112" s="384" t="s">
        <v>22</v>
      </c>
      <c r="H112" s="385"/>
      <c r="I112" s="43"/>
      <c r="J112" s="204"/>
      <c r="K112" s="1"/>
      <c r="L112" s="4"/>
    </row>
    <row r="113" spans="2:12" ht="15" customHeight="1" x14ac:dyDescent="0.25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 x14ac:dyDescent="0.25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</row>
    <row r="115" spans="2:12" ht="14.1" customHeight="1" thickBot="1" x14ac:dyDescent="0.3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 x14ac:dyDescent="0.3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</row>
    <row r="117" spans="2:12" s="18" customFormat="1" ht="12" customHeight="1" x14ac:dyDescent="0.25">
      <c r="B117" s="15"/>
      <c r="C117" s="372" t="s">
        <v>98</v>
      </c>
      <c r="D117" s="216"/>
      <c r="E117" s="216"/>
      <c r="F117" s="216"/>
      <c r="G117" s="16"/>
      <c r="H117" s="16"/>
      <c r="I117" s="16"/>
      <c r="J117" s="168"/>
      <c r="K117" s="17"/>
      <c r="L117" s="168"/>
    </row>
    <row r="118" spans="2:12" ht="12" customHeight="1" thickBot="1" x14ac:dyDescent="0.3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 x14ac:dyDescent="0.25">
      <c r="B119" s="386" t="s">
        <v>8</v>
      </c>
      <c r="C119" s="387"/>
      <c r="D119" s="387"/>
      <c r="E119" s="387"/>
      <c r="F119" s="387"/>
      <c r="G119" s="387"/>
      <c r="H119" s="387"/>
      <c r="I119" s="387"/>
      <c r="J119" s="387"/>
      <c r="K119" s="388"/>
      <c r="L119" s="335"/>
    </row>
    <row r="120" spans="2:12" ht="14.1" customHeight="1" thickBot="1" x14ac:dyDescent="0.3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 x14ac:dyDescent="0.3">
      <c r="B121" s="2"/>
      <c r="C121" s="244" t="s">
        <v>20</v>
      </c>
      <c r="D121" s="299" t="s">
        <v>21</v>
      </c>
      <c r="E121" s="274" t="str">
        <f>E20</f>
        <v>LANDET KVANTUM UKE 44</v>
      </c>
      <c r="F121" s="281" t="str">
        <f>F20</f>
        <v>LANDET KVANTUM T.O.M UKE 44</v>
      </c>
      <c r="G121" s="281" t="str">
        <f>H20</f>
        <v>RESTKVOTER</v>
      </c>
      <c r="H121" s="282" t="str">
        <f>I20</f>
        <v>LANDET KVANTUM T.O.M. UKE 44 2013</v>
      </c>
      <c r="I121" s="4"/>
      <c r="J121" s="4"/>
      <c r="K121" s="1"/>
      <c r="L121" s="4"/>
    </row>
    <row r="122" spans="2:12" s="86" customFormat="1" ht="14.1" customHeight="1" x14ac:dyDescent="0.25">
      <c r="B122" s="9"/>
      <c r="C122" s="192" t="s">
        <v>17</v>
      </c>
      <c r="D122" s="266">
        <f>D123+D124+D125</f>
        <v>37000</v>
      </c>
      <c r="E122" s="304">
        <f>E123+E124+E125</f>
        <v>398.515199999998</v>
      </c>
      <c r="F122" s="304">
        <f>F123+F124+F125</f>
        <v>37395.0769</v>
      </c>
      <c r="G122" s="304">
        <f>G123+G124+G125</f>
        <v>-395.07689999999911</v>
      </c>
      <c r="H122" s="336">
        <f>H123+H124+H125</f>
        <v>37055.463799999998</v>
      </c>
      <c r="I122" s="204"/>
      <c r="J122" s="204"/>
      <c r="K122" s="173"/>
      <c r="L122" s="204"/>
    </row>
    <row r="123" spans="2:12" ht="14.1" customHeight="1" x14ac:dyDescent="0.25">
      <c r="B123" s="9"/>
      <c r="C123" s="239" t="s">
        <v>12</v>
      </c>
      <c r="D123" s="267">
        <v>29600</v>
      </c>
      <c r="E123" s="302">
        <v>398.515199999998</v>
      </c>
      <c r="F123" s="302">
        <v>31353.396199999999</v>
      </c>
      <c r="G123" s="302">
        <f>D123-F123</f>
        <v>-1753.3961999999992</v>
      </c>
      <c r="H123" s="311">
        <v>29798.269100000001</v>
      </c>
      <c r="I123" s="43"/>
      <c r="J123" s="204"/>
      <c r="K123" s="173"/>
      <c r="L123" s="204"/>
    </row>
    <row r="124" spans="2:12" ht="14.1" customHeight="1" x14ac:dyDescent="0.25">
      <c r="B124" s="9"/>
      <c r="C124" s="239" t="s">
        <v>11</v>
      </c>
      <c r="D124" s="267">
        <v>6900</v>
      </c>
      <c r="E124" s="302"/>
      <c r="F124" s="302">
        <v>6041.6806999999999</v>
      </c>
      <c r="G124" s="302">
        <f>D124-F124</f>
        <v>858.31930000000011</v>
      </c>
      <c r="H124" s="311">
        <v>7257.1947</v>
      </c>
      <c r="I124" s="43"/>
      <c r="J124" s="204"/>
      <c r="K124" s="173"/>
      <c r="L124" s="204"/>
    </row>
    <row r="125" spans="2:12" ht="15.75" thickBot="1" x14ac:dyDescent="0.3">
      <c r="B125" s="9"/>
      <c r="C125" s="240" t="s">
        <v>46</v>
      </c>
      <c r="D125" s="268">
        <v>500</v>
      </c>
      <c r="E125" s="306"/>
      <c r="F125" s="306"/>
      <c r="G125" s="306">
        <f>D125-F125</f>
        <v>500</v>
      </c>
      <c r="H125" s="312"/>
      <c r="I125" s="43"/>
      <c r="J125" s="204"/>
      <c r="K125" s="173"/>
      <c r="L125" s="204"/>
    </row>
    <row r="126" spans="2:12" s="122" customFormat="1" ht="15.75" thickBot="1" x14ac:dyDescent="0.3">
      <c r="B126" s="124"/>
      <c r="C126" s="51" t="s">
        <v>45</v>
      </c>
      <c r="D126" s="269">
        <v>25000</v>
      </c>
      <c r="E126" s="305">
        <v>213.35399999999936</v>
      </c>
      <c r="F126" s="305">
        <v>28532.5962</v>
      </c>
      <c r="G126" s="305">
        <f>D126-F126</f>
        <v>-3532.5962</v>
      </c>
      <c r="H126" s="313">
        <v>32381.518400000001</v>
      </c>
      <c r="I126" s="125"/>
      <c r="J126" s="125"/>
      <c r="K126" s="173"/>
      <c r="L126" s="204"/>
    </row>
    <row r="127" spans="2:12" s="86" customFormat="1" ht="15.75" thickBot="1" x14ac:dyDescent="0.3">
      <c r="B127" s="9"/>
      <c r="C127" s="199" t="s">
        <v>18</v>
      </c>
      <c r="D127" s="343">
        <f>D128+D133+D136</f>
        <v>38937</v>
      </c>
      <c r="E127" s="308">
        <f>E128+E133+E136</f>
        <v>1563.1437000000024</v>
      </c>
      <c r="F127" s="308">
        <f>F136+F133+F128</f>
        <v>38455.752099999998</v>
      </c>
      <c r="G127" s="308">
        <f>D127-F127</f>
        <v>481.24790000000212</v>
      </c>
      <c r="H127" s="314">
        <f>H128+H133+H136</f>
        <v>32198.809399999998</v>
      </c>
      <c r="I127" s="6"/>
      <c r="J127" s="161"/>
      <c r="K127" s="173"/>
      <c r="L127" s="204"/>
    </row>
    <row r="128" spans="2:12" ht="15.75" customHeight="1" x14ac:dyDescent="0.25">
      <c r="B128" s="2"/>
      <c r="C128" s="52" t="s">
        <v>73</v>
      </c>
      <c r="D128" s="377">
        <f>D129+D130+D131+D132</f>
        <v>29437</v>
      </c>
      <c r="E128" s="307">
        <f>E129+E130+E131+E132</f>
        <v>1471.7338000000018</v>
      </c>
      <c r="F128" s="307">
        <f>F129+F130+F132+F131</f>
        <v>29840.264300000003</v>
      </c>
      <c r="G128" s="307">
        <f>G129+G130+G131+G132</f>
        <v>-403.26430000000073</v>
      </c>
      <c r="H128" s="315">
        <f>H129+H130+H131+H132</f>
        <v>24399.4692</v>
      </c>
      <c r="I128" s="4"/>
      <c r="J128" s="4"/>
      <c r="K128" s="173"/>
      <c r="L128" s="204"/>
    </row>
    <row r="129" spans="2:12" s="24" customFormat="1" ht="14.1" customHeight="1" x14ac:dyDescent="0.25">
      <c r="B129" s="53"/>
      <c r="C129" s="241" t="s">
        <v>23</v>
      </c>
      <c r="D129" s="342">
        <v>8330</v>
      </c>
      <c r="E129" s="310">
        <v>166.13090000000011</v>
      </c>
      <c r="F129" s="310">
        <v>3853.7076000000002</v>
      </c>
      <c r="G129" s="310">
        <f t="shared" ref="G129:G134" si="2">D129-F129</f>
        <v>4476.2924000000003</v>
      </c>
      <c r="H129" s="318">
        <v>4358.2518</v>
      </c>
      <c r="I129" s="54"/>
      <c r="J129" s="54"/>
      <c r="K129" s="173"/>
      <c r="L129" s="204"/>
    </row>
    <row r="130" spans="2:12" s="24" customFormat="1" ht="14.1" customHeight="1" x14ac:dyDescent="0.25">
      <c r="B130" s="175"/>
      <c r="C130" s="241" t="s">
        <v>24</v>
      </c>
      <c r="D130" s="342">
        <v>7654</v>
      </c>
      <c r="E130" s="310">
        <v>289.07190000000082</v>
      </c>
      <c r="F130" s="310">
        <v>8946.9694</v>
      </c>
      <c r="G130" s="310">
        <f t="shared" si="2"/>
        <v>-1292.9694</v>
      </c>
      <c r="H130" s="318">
        <v>8582.4179999999997</v>
      </c>
      <c r="I130" s="181"/>
      <c r="J130" s="181"/>
      <c r="K130" s="173"/>
      <c r="L130" s="204"/>
    </row>
    <row r="131" spans="2:12" s="24" customFormat="1" ht="14.1" customHeight="1" x14ac:dyDescent="0.25">
      <c r="B131" s="175"/>
      <c r="C131" s="241" t="s">
        <v>25</v>
      </c>
      <c r="D131" s="342">
        <v>7625</v>
      </c>
      <c r="E131" s="310">
        <v>494.33330000000024</v>
      </c>
      <c r="F131" s="310">
        <v>9903.9770000000008</v>
      </c>
      <c r="G131" s="310">
        <f t="shared" si="2"/>
        <v>-2278.9770000000008</v>
      </c>
      <c r="H131" s="318">
        <v>6005.4089999999997</v>
      </c>
      <c r="I131" s="181"/>
      <c r="J131" s="181"/>
      <c r="K131" s="173"/>
      <c r="L131" s="204"/>
    </row>
    <row r="132" spans="2:12" s="24" customFormat="1" ht="14.1" customHeight="1" x14ac:dyDescent="0.25">
      <c r="B132" s="175"/>
      <c r="C132" s="241" t="s">
        <v>26</v>
      </c>
      <c r="D132" s="342">
        <v>5828</v>
      </c>
      <c r="E132" s="310">
        <v>522.19770000000062</v>
      </c>
      <c r="F132" s="310">
        <v>7135.6103000000003</v>
      </c>
      <c r="G132" s="310">
        <f t="shared" si="2"/>
        <v>-1307.6103000000003</v>
      </c>
      <c r="H132" s="318">
        <v>5453.3904000000002</v>
      </c>
      <c r="I132" s="181"/>
      <c r="J132" s="181"/>
      <c r="K132" s="173"/>
      <c r="L132" s="204"/>
    </row>
    <row r="133" spans="2:12" s="25" customFormat="1" ht="14.1" customHeight="1" x14ac:dyDescent="0.25">
      <c r="B133" s="22"/>
      <c r="C133" s="242" t="s">
        <v>19</v>
      </c>
      <c r="D133" s="270">
        <f>D134+D135</f>
        <v>4180</v>
      </c>
      <c r="E133" s="303">
        <f>E134</f>
        <v>0.72640000000046712</v>
      </c>
      <c r="F133" s="303">
        <f>F135+F134</f>
        <v>4414.8171000000002</v>
      </c>
      <c r="G133" s="303">
        <f t="shared" si="2"/>
        <v>-234.81710000000021</v>
      </c>
      <c r="H133" s="316">
        <f>H134+H135</f>
        <v>3512.1383000000001</v>
      </c>
      <c r="I133" s="44"/>
      <c r="J133" s="44"/>
      <c r="K133" s="173"/>
      <c r="L133" s="204"/>
    </row>
    <row r="134" spans="2:12" ht="14.1" customHeight="1" x14ac:dyDescent="0.25">
      <c r="B134" s="9"/>
      <c r="C134" s="241" t="s">
        <v>47</v>
      </c>
      <c r="D134" s="255">
        <v>3680</v>
      </c>
      <c r="E134" s="293">
        <v>0.72640000000046712</v>
      </c>
      <c r="F134" s="293">
        <v>4414.8171000000002</v>
      </c>
      <c r="G134" s="293">
        <f t="shared" si="2"/>
        <v>-734.81710000000021</v>
      </c>
      <c r="H134" s="361">
        <v>3512.1383000000001</v>
      </c>
      <c r="I134" s="6"/>
      <c r="J134" s="161"/>
      <c r="K134" s="173"/>
      <c r="L134" s="204"/>
    </row>
    <row r="135" spans="2:12" ht="14.1" customHeight="1" x14ac:dyDescent="0.25">
      <c r="B135" s="22"/>
      <c r="C135" s="241" t="s">
        <v>48</v>
      </c>
      <c r="D135" s="255">
        <v>500</v>
      </c>
      <c r="E135" s="293"/>
      <c r="F135" s="293"/>
      <c r="G135" s="293"/>
      <c r="H135" s="361"/>
      <c r="I135" s="44"/>
      <c r="J135" s="44"/>
      <c r="K135" s="173"/>
      <c r="L135" s="204"/>
    </row>
    <row r="136" spans="2:12" ht="15.75" thickBot="1" x14ac:dyDescent="0.3">
      <c r="B136" s="9"/>
      <c r="C136" s="243" t="s">
        <v>75</v>
      </c>
      <c r="D136" s="257">
        <v>5320</v>
      </c>
      <c r="E136" s="294">
        <v>90.683500000000095</v>
      </c>
      <c r="F136" s="294">
        <v>4200.6706999999997</v>
      </c>
      <c r="G136" s="294">
        <f>D136-F136</f>
        <v>1119.3293000000003</v>
      </c>
      <c r="H136" s="360">
        <v>4287.2019</v>
      </c>
      <c r="I136" s="6"/>
      <c r="J136" s="161"/>
      <c r="K136" s="173"/>
      <c r="L136" s="204"/>
    </row>
    <row r="137" spans="2:12" s="86" customFormat="1" ht="15.75" thickBot="1" x14ac:dyDescent="0.3">
      <c r="B137" s="9"/>
      <c r="C137" s="127" t="s">
        <v>13</v>
      </c>
      <c r="D137" s="258">
        <v>163</v>
      </c>
      <c r="E137" s="295"/>
      <c r="F137" s="295">
        <v>6.4717000000000002</v>
      </c>
      <c r="G137" s="295">
        <f>D137-F137</f>
        <v>156.5283</v>
      </c>
      <c r="H137" s="353">
        <v>806.22640000000001</v>
      </c>
      <c r="I137" s="6"/>
      <c r="J137" s="161"/>
      <c r="K137" s="173"/>
      <c r="L137" s="204"/>
    </row>
    <row r="138" spans="2:12" s="86" customFormat="1" ht="18" thickBot="1" x14ac:dyDescent="0.3">
      <c r="B138" s="9"/>
      <c r="C138" s="199" t="s">
        <v>83</v>
      </c>
      <c r="D138" s="254">
        <v>2000</v>
      </c>
      <c r="E138" s="292"/>
      <c r="F138" s="292">
        <v>2000</v>
      </c>
      <c r="G138" s="292">
        <f>D138-F138</f>
        <v>0</v>
      </c>
      <c r="H138" s="355">
        <v>260.6533</v>
      </c>
      <c r="I138" s="6"/>
      <c r="J138" s="161"/>
      <c r="K138" s="173"/>
      <c r="L138" s="204"/>
    </row>
    <row r="139" spans="2:12" s="86" customFormat="1" ht="15.75" thickBot="1" x14ac:dyDescent="0.3">
      <c r="B139" s="9"/>
      <c r="C139" s="199" t="s">
        <v>49</v>
      </c>
      <c r="D139" s="254">
        <v>350</v>
      </c>
      <c r="E139" s="292"/>
      <c r="F139" s="292">
        <v>299.69799999999998</v>
      </c>
      <c r="G139" s="292">
        <v>350</v>
      </c>
      <c r="H139" s="355">
        <v>228.38399999999999</v>
      </c>
      <c r="I139" s="43"/>
      <c r="J139" s="204"/>
      <c r="K139" s="173"/>
      <c r="L139" s="204"/>
    </row>
    <row r="140" spans="2:12" s="86" customFormat="1" ht="15.75" thickBot="1" x14ac:dyDescent="0.3">
      <c r="B140" s="9"/>
      <c r="C140" s="199" t="s">
        <v>14</v>
      </c>
      <c r="D140" s="254"/>
      <c r="E140" s="292">
        <v>2.7115000000048894</v>
      </c>
      <c r="F140" s="292">
        <v>378.79120000000694</v>
      </c>
      <c r="G140" s="292">
        <f>D140-F140</f>
        <v>-378.79120000000694</v>
      </c>
      <c r="H140" s="355">
        <v>288.19299999998475</v>
      </c>
      <c r="I140" s="161"/>
      <c r="J140" s="161"/>
      <c r="K140" s="173"/>
      <c r="L140" s="204"/>
    </row>
    <row r="141" spans="2:12" s="3" customFormat="1" ht="16.5" thickBot="1" x14ac:dyDescent="0.3">
      <c r="B141" s="2"/>
      <c r="C141" s="37" t="s">
        <v>9</v>
      </c>
      <c r="D141" s="326">
        <f>D122+D126+D127+D137+D138+D139+D140</f>
        <v>103450</v>
      </c>
      <c r="E141" s="326">
        <f>E122+E126+E127+E137+E138+E139+E140</f>
        <v>2177.7244000000046</v>
      </c>
      <c r="F141" s="326">
        <f>F122+F126+F127+F137+F138+F139+F140</f>
        <v>107068.3861</v>
      </c>
      <c r="G141" s="326">
        <f>G122+G126+G127+G137+G138+G139+G140</f>
        <v>-3318.6881000000039</v>
      </c>
      <c r="H141" s="319">
        <f>H122+H126+H127+H137+H138+H139+H140</f>
        <v>103219.24829999999</v>
      </c>
      <c r="I141" s="141"/>
      <c r="J141" s="225"/>
      <c r="K141" s="173"/>
      <c r="L141" s="204"/>
    </row>
    <row r="142" spans="2:12" s="3" customFormat="1" ht="14.25" customHeight="1" x14ac:dyDescent="0.25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 x14ac:dyDescent="0.25">
      <c r="B143" s="2"/>
      <c r="C143" s="412" t="s">
        <v>107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12" customHeight="1" thickBot="1" x14ac:dyDescent="0.3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 x14ac:dyDescent="0.25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 x14ac:dyDescent="0.25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 x14ac:dyDescent="0.25"/>
    <row r="148" spans="1:12" s="46" customFormat="1" ht="17.100000000000001" customHeight="1" thickBot="1" x14ac:dyDescent="0.3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 x14ac:dyDescent="0.25">
      <c r="B149" s="409" t="s">
        <v>1</v>
      </c>
      <c r="C149" s="410"/>
      <c r="D149" s="410"/>
      <c r="E149" s="410"/>
      <c r="F149" s="410"/>
      <c r="G149" s="410"/>
      <c r="H149" s="410"/>
      <c r="I149" s="410"/>
      <c r="J149" s="410"/>
      <c r="K149" s="411"/>
      <c r="L149" s="277"/>
    </row>
    <row r="150" spans="1:12" ht="14.1" customHeight="1" thickBot="1" x14ac:dyDescent="0.3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 x14ac:dyDescent="0.3">
      <c r="B151" s="32"/>
      <c r="C151" s="407" t="s">
        <v>2</v>
      </c>
      <c r="D151" s="408"/>
      <c r="E151" s="407" t="s">
        <v>63</v>
      </c>
      <c r="F151" s="408"/>
      <c r="G151" s="407" t="s">
        <v>64</v>
      </c>
      <c r="H151" s="408"/>
      <c r="I151" s="99"/>
      <c r="J151" s="99"/>
      <c r="K151" s="34"/>
      <c r="L151" s="189"/>
    </row>
    <row r="152" spans="1:12" ht="19.5" customHeight="1" x14ac:dyDescent="0.25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 x14ac:dyDescent="0.25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 x14ac:dyDescent="0.25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8"/>
    </row>
    <row r="155" spans="1:12" ht="14.1" customHeight="1" thickBot="1" x14ac:dyDescent="0.3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8"/>
    </row>
    <row r="156" spans="1:12" ht="14.1" customHeight="1" thickBot="1" x14ac:dyDescent="0.3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8"/>
    </row>
    <row r="157" spans="1:12" ht="12.95" customHeight="1" x14ac:dyDescent="0.25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8"/>
    </row>
    <row r="158" spans="1:12" s="6" customFormat="1" ht="12.95" customHeight="1" x14ac:dyDescent="0.25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 x14ac:dyDescent="0.25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 x14ac:dyDescent="0.3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 x14ac:dyDescent="0.25">
      <c r="B161" s="404" t="s">
        <v>8</v>
      </c>
      <c r="C161" s="405"/>
      <c r="D161" s="405"/>
      <c r="E161" s="405"/>
      <c r="F161" s="405"/>
      <c r="G161" s="405"/>
      <c r="H161" s="405"/>
      <c r="I161" s="405"/>
      <c r="J161" s="405"/>
      <c r="K161" s="406"/>
      <c r="L161" s="277"/>
    </row>
    <row r="162" spans="1:12" ht="18" customHeight="1" thickBot="1" x14ac:dyDescent="0.3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 x14ac:dyDescent="0.3">
      <c r="A163" s="3"/>
      <c r="B163" s="32"/>
      <c r="C163" s="146" t="s">
        <v>20</v>
      </c>
      <c r="D163" s="145" t="s">
        <v>21</v>
      </c>
      <c r="E163" s="85" t="str">
        <f>E20</f>
        <v>LANDET KVANTUM UKE 44</v>
      </c>
      <c r="F163" s="85" t="str">
        <f>F20</f>
        <v>LANDET KVANTUM T.O.M UKE 44</v>
      </c>
      <c r="G163" s="85" t="str">
        <f>H20</f>
        <v>RESTKVOTER</v>
      </c>
      <c r="H163" s="117" t="str">
        <f>I20</f>
        <v>LANDET KVANTUM T.O.M. UKE 44 2013</v>
      </c>
      <c r="I163" s="89"/>
      <c r="J163" s="189"/>
      <c r="K163" s="34"/>
      <c r="L163" s="189"/>
    </row>
    <row r="164" spans="1:12" ht="14.1" customHeight="1" x14ac:dyDescent="0.25">
      <c r="B164" s="58"/>
      <c r="C164" s="147" t="s">
        <v>17</v>
      </c>
      <c r="D164" s="259">
        <f>D165+D166+D167+D168+D169</f>
        <v>26239</v>
      </c>
      <c r="E164" s="283">
        <f>E165+E166+E167+E168+E169</f>
        <v>59.401800000000094</v>
      </c>
      <c r="F164" s="283">
        <f>F165+F166+F167+F168+F169</f>
        <v>27045.844599999997</v>
      </c>
      <c r="G164" s="283">
        <f>G165+G166+G167+G168+G169</f>
        <v>-806.8445999999999</v>
      </c>
      <c r="H164" s="362">
        <f>H165+H166+H167+H168+H169</f>
        <v>25678.807499999999</v>
      </c>
      <c r="I164" s="96"/>
      <c r="J164" s="96"/>
      <c r="K164" s="72"/>
      <c r="L164" s="279"/>
    </row>
    <row r="165" spans="1:12" ht="14.1" customHeight="1" x14ac:dyDescent="0.25">
      <c r="B165" s="58"/>
      <c r="C165" s="148" t="s">
        <v>12</v>
      </c>
      <c r="D165" s="260">
        <v>15505</v>
      </c>
      <c r="E165" s="284"/>
      <c r="F165" s="284">
        <v>20035.0988</v>
      </c>
      <c r="G165" s="284">
        <f t="shared" ref="G165:G171" si="3">D165-F165</f>
        <v>-4530.0987999999998</v>
      </c>
      <c r="H165" s="363">
        <v>19571.441299999999</v>
      </c>
      <c r="I165" s="96"/>
      <c r="J165" s="96"/>
      <c r="K165" s="72"/>
      <c r="L165" s="279"/>
    </row>
    <row r="166" spans="1:12" ht="14.1" customHeight="1" x14ac:dyDescent="0.25">
      <c r="B166" s="58"/>
      <c r="C166" s="149" t="s">
        <v>11</v>
      </c>
      <c r="D166" s="260">
        <v>4035</v>
      </c>
      <c r="E166" s="284"/>
      <c r="F166" s="284">
        <v>3372.3748999999998</v>
      </c>
      <c r="G166" s="284">
        <f t="shared" si="3"/>
        <v>662.6251000000002</v>
      </c>
      <c r="H166" s="363">
        <v>1314.2228</v>
      </c>
      <c r="I166" s="96"/>
      <c r="J166" s="96"/>
      <c r="K166" s="72"/>
      <c r="L166" s="279"/>
    </row>
    <row r="167" spans="1:12" ht="14.1" customHeight="1" x14ac:dyDescent="0.25">
      <c r="B167" s="58"/>
      <c r="C167" s="149" t="s">
        <v>54</v>
      </c>
      <c r="D167" s="260">
        <v>1541</v>
      </c>
      <c r="E167" s="284">
        <v>48.932999999999993</v>
      </c>
      <c r="F167" s="284">
        <v>1827.3765000000001</v>
      </c>
      <c r="G167" s="284">
        <f t="shared" si="3"/>
        <v>-286.37650000000008</v>
      </c>
      <c r="H167" s="363">
        <v>2680.8180000000002</v>
      </c>
      <c r="I167" s="96"/>
      <c r="J167" s="96"/>
      <c r="K167" s="72"/>
      <c r="L167" s="279"/>
    </row>
    <row r="168" spans="1:12" ht="14.1" customHeight="1" x14ac:dyDescent="0.25">
      <c r="B168" s="58"/>
      <c r="C168" s="149" t="s">
        <v>53</v>
      </c>
      <c r="D168" s="260">
        <v>4158</v>
      </c>
      <c r="E168" s="284">
        <v>10.468800000000101</v>
      </c>
      <c r="F168" s="284">
        <v>1810.9944</v>
      </c>
      <c r="G168" s="284">
        <f t="shared" si="3"/>
        <v>2347.0056</v>
      </c>
      <c r="H168" s="363">
        <v>2112.3254000000002</v>
      </c>
      <c r="I168" s="96"/>
      <c r="J168" s="96"/>
      <c r="K168" s="72"/>
      <c r="L168" s="279"/>
    </row>
    <row r="169" spans="1:12" ht="14.1" customHeight="1" thickBot="1" x14ac:dyDescent="0.3">
      <c r="B169" s="58"/>
      <c r="C169" s="150" t="s">
        <v>55</v>
      </c>
      <c r="D169" s="261">
        <v>1000</v>
      </c>
      <c r="E169" s="285"/>
      <c r="F169" s="285"/>
      <c r="G169" s="285">
        <f t="shared" si="3"/>
        <v>1000</v>
      </c>
      <c r="H169" s="364"/>
      <c r="I169" s="96"/>
      <c r="J169" s="96"/>
      <c r="K169" s="72"/>
      <c r="L169" s="279"/>
    </row>
    <row r="170" spans="1:12" ht="14.1" customHeight="1" thickBot="1" x14ac:dyDescent="0.3">
      <c r="B170" s="58"/>
      <c r="C170" s="151" t="s">
        <v>45</v>
      </c>
      <c r="D170" s="262">
        <v>5500</v>
      </c>
      <c r="E170" s="286"/>
      <c r="F170" s="286">
        <v>2130.8604</v>
      </c>
      <c r="G170" s="286">
        <f t="shared" si="3"/>
        <v>3369.1396</v>
      </c>
      <c r="H170" s="365">
        <v>1349.5147999999999</v>
      </c>
      <c r="I170" s="96"/>
      <c r="J170" s="96"/>
      <c r="K170" s="72"/>
      <c r="L170" s="279"/>
    </row>
    <row r="171" spans="1:12" ht="14.1" customHeight="1" x14ac:dyDescent="0.25">
      <c r="B171" s="58"/>
      <c r="C171" s="147" t="s">
        <v>18</v>
      </c>
      <c r="D171" s="259">
        <v>8000</v>
      </c>
      <c r="E171" s="283">
        <f>E173+E172</f>
        <v>-60.19840000000022</v>
      </c>
      <c r="F171" s="283">
        <v>2534.7941999999998</v>
      </c>
      <c r="G171" s="283">
        <f t="shared" si="3"/>
        <v>5465.2057999999997</v>
      </c>
      <c r="H171" s="362">
        <v>5589.1041999999998</v>
      </c>
      <c r="I171" s="96"/>
      <c r="J171" s="96"/>
      <c r="K171" s="72"/>
      <c r="L171" s="279"/>
    </row>
    <row r="172" spans="1:12" ht="14.1" customHeight="1" x14ac:dyDescent="0.25">
      <c r="B172" s="58"/>
      <c r="C172" s="149" t="s">
        <v>35</v>
      </c>
      <c r="D172" s="260"/>
      <c r="E172" s="284">
        <v>3.5235999999999876</v>
      </c>
      <c r="F172" s="284">
        <v>448.22309999999999</v>
      </c>
      <c r="G172" s="284"/>
      <c r="H172" s="363">
        <v>3255.4537999999998</v>
      </c>
      <c r="I172" s="96"/>
      <c r="J172" s="96"/>
      <c r="K172" s="72"/>
      <c r="L172" s="279"/>
    </row>
    <row r="173" spans="1:12" ht="14.1" customHeight="1" thickBot="1" x14ac:dyDescent="0.3">
      <c r="B173" s="58"/>
      <c r="C173" s="152" t="s">
        <v>56</v>
      </c>
      <c r="D173" s="263"/>
      <c r="E173" s="287">
        <v>-63.722000000000207</v>
      </c>
      <c r="F173" s="287">
        <f>F171-F172</f>
        <v>2086.5710999999997</v>
      </c>
      <c r="G173" s="287"/>
      <c r="H173" s="366">
        <f>H171-H172</f>
        <v>2333.6504</v>
      </c>
      <c r="I173" s="99"/>
      <c r="J173" s="99"/>
      <c r="K173" s="72"/>
      <c r="L173" s="279"/>
    </row>
    <row r="174" spans="1:12" ht="14.1" customHeight="1" thickBot="1" x14ac:dyDescent="0.3">
      <c r="B174" s="58"/>
      <c r="C174" s="153" t="s">
        <v>13</v>
      </c>
      <c r="D174" s="264">
        <v>10</v>
      </c>
      <c r="E174" s="288">
        <v>0.93199999999999994</v>
      </c>
      <c r="F174" s="288">
        <v>2.1978</v>
      </c>
      <c r="G174" s="288">
        <f>D174-F174</f>
        <v>7.8022</v>
      </c>
      <c r="H174" s="367">
        <v>0.51200000000000001</v>
      </c>
      <c r="I174" s="96"/>
      <c r="J174" s="96"/>
      <c r="K174" s="72"/>
      <c r="L174" s="279"/>
    </row>
    <row r="175" spans="1:12" ht="14.1" customHeight="1" thickBot="1" x14ac:dyDescent="0.3">
      <c r="B175" s="58"/>
      <c r="C175" s="151" t="s">
        <v>57</v>
      </c>
      <c r="D175" s="262"/>
      <c r="E175" s="286">
        <v>-1</v>
      </c>
      <c r="F175" s="286">
        <v>40</v>
      </c>
      <c r="G175" s="286">
        <f>D175-F175</f>
        <v>-40</v>
      </c>
      <c r="H175" s="365">
        <v>295</v>
      </c>
      <c r="I175" s="96"/>
      <c r="J175" s="96"/>
      <c r="K175" s="72"/>
      <c r="L175" s="279"/>
    </row>
    <row r="176" spans="1:12" ht="16.5" thickBot="1" x14ac:dyDescent="0.3">
      <c r="A176" s="3"/>
      <c r="B176" s="32"/>
      <c r="C176" s="154" t="s">
        <v>9</v>
      </c>
      <c r="D176" s="265">
        <f>D164+D170+D171</f>
        <v>39739</v>
      </c>
      <c r="E176" s="317">
        <f>E164+E170+E171+E174+E175</f>
        <v>-0.86460000000012593</v>
      </c>
      <c r="F176" s="317">
        <f>F164+F170+F171+F174+F175</f>
        <v>31753.697</v>
      </c>
      <c r="G176" s="317">
        <f>G164+G170+G171+G174+G175</f>
        <v>7995.3029999999999</v>
      </c>
      <c r="H176" s="319">
        <f>H164+H170+H171+H174+H175</f>
        <v>32912.938500000004</v>
      </c>
      <c r="I176" s="238"/>
      <c r="J176" s="238"/>
      <c r="K176" s="72"/>
      <c r="L176" s="279"/>
    </row>
    <row r="177" spans="1:12" ht="14.1" customHeight="1" x14ac:dyDescent="0.25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 x14ac:dyDescent="0.3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 x14ac:dyDescent="0.25"/>
    <row r="180" spans="1:12" ht="14.1" customHeight="1" x14ac:dyDescent="0.25"/>
    <row r="181" spans="1:12" ht="14.1" customHeight="1" x14ac:dyDescent="0.25">
      <c r="F181" s="237"/>
    </row>
    <row r="182" spans="1:12" s="46" customFormat="1" ht="17.100000000000001" customHeight="1" thickBot="1" x14ac:dyDescent="0.3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 x14ac:dyDescent="0.25">
      <c r="B183" s="409" t="s">
        <v>1</v>
      </c>
      <c r="C183" s="410"/>
      <c r="D183" s="410"/>
      <c r="E183" s="410"/>
      <c r="F183" s="410"/>
      <c r="G183" s="410"/>
      <c r="H183" s="410"/>
      <c r="I183" s="410"/>
      <c r="J183" s="410"/>
      <c r="K183" s="411"/>
      <c r="L183" s="277"/>
    </row>
    <row r="184" spans="1:12" ht="14.1" customHeight="1" thickBot="1" x14ac:dyDescent="0.3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 x14ac:dyDescent="0.3">
      <c r="B185" s="88"/>
      <c r="C185" s="407" t="s">
        <v>2</v>
      </c>
      <c r="D185" s="408"/>
      <c r="E185" s="407" t="s">
        <v>63</v>
      </c>
      <c r="F185" s="408"/>
      <c r="G185" s="89"/>
      <c r="H185" s="89"/>
      <c r="I185" s="89"/>
      <c r="J185" s="189"/>
      <c r="K185" s="84"/>
      <c r="L185" s="4"/>
    </row>
    <row r="186" spans="1:12" ht="16.5" customHeight="1" x14ac:dyDescent="0.25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 x14ac:dyDescent="0.25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 x14ac:dyDescent="0.25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 x14ac:dyDescent="0.3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 x14ac:dyDescent="0.3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 x14ac:dyDescent="0.25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 x14ac:dyDescent="0.25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 x14ac:dyDescent="0.3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 x14ac:dyDescent="0.25">
      <c r="B194" s="404" t="s">
        <v>8</v>
      </c>
      <c r="C194" s="405"/>
      <c r="D194" s="405"/>
      <c r="E194" s="405"/>
      <c r="F194" s="405"/>
      <c r="G194" s="405"/>
      <c r="H194" s="405"/>
      <c r="I194" s="405"/>
      <c r="J194" s="405"/>
      <c r="K194" s="406"/>
      <c r="L194" s="277"/>
    </row>
    <row r="195" spans="2:12" ht="17.100000000000001" customHeight="1" thickBot="1" x14ac:dyDescent="0.3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 x14ac:dyDescent="0.3">
      <c r="B196" s="98"/>
      <c r="C196" s="146" t="s">
        <v>20</v>
      </c>
      <c r="D196" s="155" t="s">
        <v>21</v>
      </c>
      <c r="E196" s="85" t="str">
        <f>E20</f>
        <v>LANDET KVANTUM UKE 44</v>
      </c>
      <c r="F196" s="85" t="str">
        <f>F20</f>
        <v>LANDET KVANTUM T.O.M UKE 44</v>
      </c>
      <c r="G196" s="85" t="str">
        <f>H20</f>
        <v>RESTKVOTER</v>
      </c>
      <c r="H196" s="117" t="str">
        <f>I20</f>
        <v>LANDET KVANTUM T.O.M. UKE 44 2013</v>
      </c>
      <c r="I196" s="96"/>
      <c r="J196" s="96"/>
      <c r="K196" s="87"/>
      <c r="L196" s="161"/>
    </row>
    <row r="197" spans="2:12" s="122" customFormat="1" ht="14.1" customHeight="1" thickBot="1" x14ac:dyDescent="0.3">
      <c r="B197" s="119"/>
      <c r="C197" s="153" t="s">
        <v>60</v>
      </c>
      <c r="D197" s="250"/>
      <c r="E197" s="250">
        <v>13.766399999999976</v>
      </c>
      <c r="F197" s="250">
        <v>1082.1565000000001</v>
      </c>
      <c r="G197" s="250"/>
      <c r="H197" s="368">
        <v>731.35069999999996</v>
      </c>
      <c r="I197" s="120"/>
      <c r="J197" s="210"/>
      <c r="K197" s="121"/>
      <c r="L197" s="125"/>
    </row>
    <row r="198" spans="2:12" ht="14.1" customHeight="1" thickBot="1" x14ac:dyDescent="0.3">
      <c r="B198" s="98"/>
      <c r="C198" s="156" t="s">
        <v>52</v>
      </c>
      <c r="D198" s="250"/>
      <c r="E198" s="250">
        <v>16.095900000000256</v>
      </c>
      <c r="F198" s="250">
        <v>2679.5605</v>
      </c>
      <c r="G198" s="250"/>
      <c r="H198" s="368">
        <v>2995.4344999999998</v>
      </c>
      <c r="I198" s="144"/>
      <c r="J198" s="144"/>
      <c r="K198" s="87"/>
      <c r="L198" s="161"/>
    </row>
    <row r="199" spans="2:12" s="122" customFormat="1" ht="14.1" customHeight="1" thickBot="1" x14ac:dyDescent="0.3">
      <c r="B199" s="119"/>
      <c r="C199" s="151" t="s">
        <v>43</v>
      </c>
      <c r="D199" s="251"/>
      <c r="E199" s="251"/>
      <c r="F199" s="251">
        <v>1</v>
      </c>
      <c r="G199" s="251"/>
      <c r="H199" s="369">
        <v>5.2563000000000004</v>
      </c>
      <c r="I199" s="120"/>
      <c r="J199" s="210"/>
      <c r="K199" s="121"/>
      <c r="L199" s="125"/>
    </row>
    <row r="200" spans="2:12" s="122" customFormat="1" ht="14.1" customHeight="1" thickBot="1" x14ac:dyDescent="0.3">
      <c r="B200" s="114"/>
      <c r="C200" s="151" t="s">
        <v>66</v>
      </c>
      <c r="D200" s="251"/>
      <c r="E200" s="251"/>
      <c r="F200" s="251">
        <v>27</v>
      </c>
      <c r="G200" s="251"/>
      <c r="H200" s="369">
        <v>25</v>
      </c>
      <c r="I200" s="115"/>
      <c r="J200" s="115"/>
      <c r="K200" s="116"/>
      <c r="L200" s="280"/>
    </row>
    <row r="201" spans="2:12" ht="16.5" thickBot="1" x14ac:dyDescent="0.3">
      <c r="B201" s="98"/>
      <c r="C201" s="154" t="s">
        <v>61</v>
      </c>
      <c r="D201" s="252">
        <v>4911</v>
      </c>
      <c r="E201" s="252">
        <f>SUM(E197:E200)</f>
        <v>29.862300000000232</v>
      </c>
      <c r="F201" s="252">
        <f>SUM(F197:F200)</f>
        <v>3789.7170000000001</v>
      </c>
      <c r="G201" s="252">
        <f>D201-F201</f>
        <v>1121.2829999999999</v>
      </c>
      <c r="H201" s="334">
        <f>H197+H198+H199+H200</f>
        <v>3757.0414999999998</v>
      </c>
      <c r="I201" s="96"/>
      <c r="J201" s="96"/>
      <c r="K201" s="87"/>
      <c r="L201" s="161"/>
    </row>
    <row r="202" spans="2:12" s="86" customFormat="1" ht="14.1" customHeight="1" x14ac:dyDescent="0.25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 x14ac:dyDescent="0.3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 x14ac:dyDescent="0.25"/>
    <row r="205" spans="2:12" ht="14.1" hidden="1" customHeight="1" x14ac:dyDescent="0.25"/>
    <row r="206" spans="2:12" ht="14.1" hidden="1" customHeight="1" x14ac:dyDescent="0.25"/>
    <row r="207" spans="2:12" ht="14.1" hidden="1" customHeight="1" x14ac:dyDescent="0.25">
      <c r="G207" s="80"/>
    </row>
    <row r="208" spans="2:12" ht="14.1" hidden="1" customHeight="1" x14ac:dyDescent="0.25">
      <c r="F208" s="80"/>
    </row>
    <row r="209" ht="14.1" hidden="1" customHeight="1" x14ac:dyDescent="0.25"/>
    <row r="210" ht="14.1" hidden="1" customHeight="1" x14ac:dyDescent="0.25"/>
    <row r="211" ht="14.1" hidden="1" customHeight="1" x14ac:dyDescent="0.25"/>
    <row r="212" ht="14.1" hidden="1" customHeight="1" x14ac:dyDescent="0.25"/>
    <row r="213" ht="14.1" hidden="1" customHeight="1" x14ac:dyDescent="0.25"/>
    <row r="214" ht="14.1" hidden="1" customHeight="1" x14ac:dyDescent="0.25"/>
    <row r="215" ht="14.1" hidden="1" customHeight="1" x14ac:dyDescent="0.25"/>
    <row r="216" ht="14.1" hidden="1" customHeight="1" x14ac:dyDescent="0.25"/>
    <row r="217" ht="14.1" hidden="1" customHeight="1" x14ac:dyDescent="0.25"/>
    <row r="218" ht="14.1" hidden="1" customHeight="1" x14ac:dyDescent="0.25"/>
    <row r="219" ht="14.1" hidden="1" customHeight="1" x14ac:dyDescent="0.25"/>
    <row r="220" ht="14.1" hidden="1" customHeight="1" x14ac:dyDescent="0.25"/>
    <row r="221" ht="14.1" hidden="1" customHeight="1" x14ac:dyDescent="0.25"/>
    <row r="222" ht="14.1" hidden="1" customHeight="1" x14ac:dyDescent="0.25"/>
    <row r="223" ht="14.1" hidden="1" customHeight="1" x14ac:dyDescent="0.25"/>
    <row r="224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C82:H83"/>
    <mergeCell ref="B2:K2"/>
    <mergeCell ref="B7:K7"/>
    <mergeCell ref="C9:D9"/>
    <mergeCell ref="E9:F9"/>
    <mergeCell ref="G9:H9"/>
  </mergeCells>
  <pageMargins left="0.25" right="0.25" top="0.75" bottom="0.75" header="0.3" footer="0.3"/>
  <pageSetup paperSize="9" scale="65" fitToHeight="0" orientation="portrait" r:id="rId2"/>
  <headerFooter alignWithMargins="0">
    <oddHeader xml:space="preserve">&amp;LForeløpig statistikk&amp;C&amp;"-,Fet"&amp;12Pr. uke 44
&amp;"-,Normal"&amp;11(iht. motatte landings- og sluttsedler fra fiskesalgslagene; alle tallstørrelser i hele tonn)&amp;R04.11.2014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UKE_44_2014</vt:lpstr>
      <vt:lpstr>UKE_44_2014!Utskriftsområde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rumjo</cp:lastModifiedBy>
  <cp:lastPrinted>2014-10-29T07:52:13Z</cp:lastPrinted>
  <dcterms:created xsi:type="dcterms:W3CDTF">2011-07-06T12:13:20Z</dcterms:created>
  <dcterms:modified xsi:type="dcterms:W3CDTF">2014-11-04T08:04:27Z</dcterms:modified>
</cp:coreProperties>
</file>